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Ana\"/>
    </mc:Choice>
  </mc:AlternateContent>
  <bookViews>
    <workbookView xWindow="0" yWindow="0" windowWidth="23040" windowHeight="90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M174" i="1" l="1"/>
  <c r="P174" i="1" l="1"/>
  <c r="Q174" i="1"/>
  <c r="O174" i="1"/>
  <c r="Q173" i="1"/>
  <c r="P173" i="1"/>
  <c r="O173" i="1"/>
  <c r="L173" i="1"/>
  <c r="M173" i="1"/>
  <c r="M118" i="1"/>
  <c r="Q175" i="1"/>
  <c r="P175" i="1"/>
  <c r="O175" i="1"/>
  <c r="L175" i="1"/>
  <c r="M175" i="1"/>
  <c r="M138" i="1"/>
  <c r="M137" i="1"/>
  <c r="M122" i="1"/>
  <c r="P98" i="1"/>
  <c r="Q98" i="1"/>
  <c r="O98" i="1"/>
  <c r="M98" i="1"/>
  <c r="L98" i="1"/>
  <c r="M78" i="1"/>
  <c r="M87" i="1"/>
  <c r="O87" i="1"/>
  <c r="P87" i="1"/>
  <c r="Q87" i="1"/>
  <c r="L87" i="1"/>
  <c r="L170" i="1"/>
  <c r="L169" i="1" s="1"/>
  <c r="L166" i="1" s="1"/>
  <c r="L154" i="1"/>
  <c r="L150" i="1"/>
  <c r="L149" i="1" s="1"/>
  <c r="L145" i="1"/>
  <c r="L138" i="1"/>
  <c r="L137" i="1"/>
  <c r="L122" i="1"/>
  <c r="L118" i="1"/>
  <c r="L78" i="1"/>
  <c r="L72" i="1"/>
  <c r="L69" i="1"/>
  <c r="L64" i="1"/>
  <c r="N87" i="1" l="1"/>
  <c r="L153" i="1"/>
  <c r="L148" i="1" s="1"/>
  <c r="L77" i="1"/>
  <c r="L63" i="1"/>
  <c r="M176" i="1"/>
  <c r="L62" i="1" l="1"/>
  <c r="P138" i="1"/>
  <c r="Q138" i="1"/>
  <c r="P137" i="1"/>
  <c r="Q137" i="1"/>
  <c r="Q78" i="1"/>
  <c r="O78" i="1"/>
  <c r="P154" i="1"/>
  <c r="Q154" i="1"/>
  <c r="O154" i="1"/>
  <c r="P177" i="1" l="1"/>
  <c r="Q177" i="1"/>
  <c r="O177" i="1"/>
  <c r="P176" i="1"/>
  <c r="Q176" i="1"/>
  <c r="O176" i="1"/>
  <c r="Q170" i="1" l="1"/>
  <c r="Q169" i="1" s="1"/>
  <c r="Q166" i="1" s="1"/>
  <c r="Q150" i="1"/>
  <c r="Q149" i="1" s="1"/>
  <c r="Q146" i="1"/>
  <c r="Q145" i="1" s="1"/>
  <c r="Q122" i="1"/>
  <c r="Q118" i="1"/>
  <c r="Q72" i="1"/>
  <c r="Q69" i="1"/>
  <c r="Q64" i="1"/>
  <c r="M154" i="1"/>
  <c r="M177" i="1"/>
  <c r="L177" i="1"/>
  <c r="L176" i="1"/>
  <c r="N177" i="1" l="1"/>
  <c r="Q63" i="1"/>
  <c r="Q77" i="1"/>
  <c r="Q153" i="1"/>
  <c r="Q148" i="1" s="1"/>
  <c r="Q178" i="1"/>
  <c r="M145" i="1"/>
  <c r="M72" i="1"/>
  <c r="M69" i="1"/>
  <c r="M64" i="1"/>
  <c r="Q62" i="1" l="1"/>
  <c r="P146" i="1"/>
  <c r="P145" i="1" s="1"/>
  <c r="P64" i="1"/>
  <c r="P69" i="1"/>
  <c r="P72" i="1"/>
  <c r="P78" i="1"/>
  <c r="P118" i="1"/>
  <c r="P122" i="1"/>
  <c r="P150" i="1"/>
  <c r="O150" i="1"/>
  <c r="O145" i="1"/>
  <c r="O137" i="1"/>
  <c r="O122" i="1"/>
  <c r="O118" i="1"/>
  <c r="O72" i="1"/>
  <c r="O69" i="1"/>
  <c r="O64" i="1"/>
  <c r="L174" i="1"/>
  <c r="N145" i="1"/>
  <c r="L178" i="1" l="1"/>
  <c r="N173" i="1"/>
  <c r="P178" i="1"/>
  <c r="O178" i="1"/>
  <c r="M178" i="1"/>
  <c r="P170" i="1"/>
  <c r="P169" i="1" s="1"/>
  <c r="P166" i="1" s="1"/>
  <c r="O170" i="1"/>
  <c r="O169" i="1" s="1"/>
  <c r="O166" i="1" s="1"/>
  <c r="M170" i="1"/>
  <c r="M169" i="1" s="1"/>
  <c r="P149" i="1"/>
  <c r="O149" i="1"/>
  <c r="M150" i="1"/>
  <c r="M149" i="1" s="1"/>
  <c r="O138" i="1"/>
  <c r="N178" i="1" l="1"/>
  <c r="O77" i="1"/>
  <c r="N69" i="1"/>
  <c r="P153" i="1"/>
  <c r="P148" i="1" s="1"/>
  <c r="M77" i="1"/>
  <c r="N176" i="1"/>
  <c r="N154" i="1"/>
  <c r="N150" i="1"/>
  <c r="N137" i="1"/>
  <c r="N118" i="1"/>
  <c r="O153" i="1"/>
  <c r="O148" i="1" s="1"/>
  <c r="N122" i="1"/>
  <c r="O63" i="1"/>
  <c r="P63" i="1"/>
  <c r="N72" i="1"/>
  <c r="M63" i="1"/>
  <c r="P77" i="1"/>
  <c r="N98" i="1"/>
  <c r="M166" i="1"/>
  <c r="N169" i="1"/>
  <c r="N64" i="1"/>
  <c r="N78" i="1"/>
  <c r="N138" i="1"/>
  <c r="N149" i="1"/>
  <c r="N170" i="1"/>
  <c r="P62" i="1" l="1"/>
  <c r="O62" i="1"/>
  <c r="N77" i="1"/>
  <c r="M62" i="1"/>
  <c r="N63" i="1"/>
  <c r="M153" i="1"/>
  <c r="N166" i="1"/>
  <c r="N62" i="1" l="1"/>
  <c r="N153" i="1"/>
  <c r="M148" i="1"/>
  <c r="N148" i="1" l="1"/>
  <c r="N174" i="1" l="1"/>
</calcChain>
</file>

<file path=xl/sharedStrings.xml><?xml version="1.0" encoding="utf-8"?>
<sst xmlns="http://schemas.openxmlformats.org/spreadsheetml/2006/main" count="453" uniqueCount="164">
  <si>
    <t>REPUBLIKA HRVATSKA</t>
  </si>
  <si>
    <t>08655 Centri za profesionalnu rahabilitaciju</t>
  </si>
  <si>
    <t>33634 Centar za profesionalnu rehabilitaciju Osijek</t>
  </si>
  <si>
    <t>PRIHODI I PRIMICI</t>
  </si>
  <si>
    <t>Godina</t>
  </si>
  <si>
    <t>Konto prihoda</t>
  </si>
  <si>
    <t>Naziv</t>
  </si>
  <si>
    <t>IZVOR 11</t>
  </si>
  <si>
    <t>IZVOR 12</t>
  </si>
  <si>
    <t>IZVOR 21</t>
  </si>
  <si>
    <t>IZVOR 23</t>
  </si>
  <si>
    <t>IZVOR 232</t>
  </si>
  <si>
    <t>Ukupno</t>
  </si>
  <si>
    <t>2021.</t>
  </si>
  <si>
    <t>IZVOR 31</t>
  </si>
  <si>
    <t>IZVOR 43</t>
  </si>
  <si>
    <t>IZVOR 51</t>
  </si>
  <si>
    <t>IZVOR 52</t>
  </si>
  <si>
    <t>Donos</t>
  </si>
  <si>
    <t>Odnos</t>
  </si>
  <si>
    <t>RASHODI I IZDACI</t>
  </si>
  <si>
    <t>R. BR</t>
  </si>
  <si>
    <t>IZVOR SRED.</t>
  </si>
  <si>
    <t xml:space="preserve">NAZIV AKTIVNOSTI ILI PROJEKTA                      </t>
  </si>
  <si>
    <t xml:space="preserve">ŠIFRA </t>
  </si>
  <si>
    <t>FUNK. PODR.</t>
  </si>
  <si>
    <t>STAVKA IZDATKA- RAČUN</t>
  </si>
  <si>
    <t>NAZIV KONTA</t>
  </si>
  <si>
    <t>Index</t>
  </si>
  <si>
    <t>5</t>
  </si>
  <si>
    <t>Aktivna politika tržišta rada</t>
  </si>
  <si>
    <t>33634</t>
  </si>
  <si>
    <t>CENTAR ZA PROFESIONALNU REHABILITACIJU OSIJEK</t>
  </si>
  <si>
    <t>1.</t>
  </si>
  <si>
    <t>Administracija i upravljanje</t>
  </si>
  <si>
    <t>A921001</t>
  </si>
  <si>
    <t>1012</t>
  </si>
  <si>
    <t>RASHODI POSLOVANJA</t>
  </si>
  <si>
    <t>RASHODI ZA ZAPOSLENE</t>
  </si>
  <si>
    <t>Plaće (bruto)</t>
  </si>
  <si>
    <t>Plaće za redovan rad</t>
  </si>
  <si>
    <t>Plaće za prekovremeni rad</t>
  </si>
  <si>
    <t>312</t>
  </si>
  <si>
    <t>Ostali rashodi za zaposlene</t>
  </si>
  <si>
    <t>313</t>
  </si>
  <si>
    <t>Doprinosi na plaće</t>
  </si>
  <si>
    <t>Doprinosi za obvezno zdravstveno osiguranje</t>
  </si>
  <si>
    <t>Doprinosi za obvezno osiguranje u slučaju nezaposlenosti</t>
  </si>
  <si>
    <t>MATERIJALNI RASHODI</t>
  </si>
  <si>
    <t>321</t>
  </si>
  <si>
    <t>Naknade troškova zaposlenima</t>
  </si>
  <si>
    <t>Službena putovanja</t>
  </si>
  <si>
    <t>Naknade za prijevoz, rad na terenu i odvojeni život</t>
  </si>
  <si>
    <t>Stručno usavršavanje zaposlenika</t>
  </si>
  <si>
    <t>Ostale naknade troškova zaposlenima</t>
  </si>
  <si>
    <t>322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</si>
  <si>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</si>
  <si>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</si>
  <si>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</si>
  <si>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</si>
  <si>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</si>
  <si>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323</t>
  </si>
  <si>
    <t>Rashodi za usluge</t>
  </si>
  <si>
    <t xml:space="preserve">Usluge telefona,pošte i prijevoza 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</si>
  <si>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</si>
  <si>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</si>
  <si>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</si>
  <si>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</si>
  <si>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</si>
  <si>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</si>
  <si>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</si>
  <si>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</si>
  <si>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</t>
  </si>
  <si>
    <t>Naknade troškova osobama izvan radnog odnosa</t>
  </si>
  <si>
    <t>329</t>
  </si>
  <si>
    <t>Ostali nespomenuti rashodi poslovanja</t>
  </si>
  <si>
    <t>Naknada za rad predstavnićkih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</si>
  <si>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</si>
  <si>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</si>
  <si>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</si>
  <si>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</si>
  <si>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</si>
  <si>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34</t>
  </si>
  <si>
    <t>FINANCIJSKI RASHODI</t>
  </si>
  <si>
    <t>343</t>
  </si>
  <si>
    <t>Ostali financijski rashodi</t>
  </si>
  <si>
    <t>Bankarske usluge i usluge platnog prometa</t>
  </si>
  <si>
    <t>Zatezne kamate</t>
  </si>
  <si>
    <t>Ostali nespomenuti financijski rashodi</t>
  </si>
  <si>
    <t>4</t>
  </si>
  <si>
    <t>RASHODI ZA NABAVU NEFINANCIJSKE IMOVINE</t>
  </si>
  <si>
    <t>41</t>
  </si>
  <si>
    <t>RASHODI ZA NABAVU NEPROIZVEDENE DUGOTRAJNE IMOVINE</t>
  </si>
  <si>
    <t>412</t>
  </si>
  <si>
    <t>Nematerijalna imovina</t>
  </si>
  <si>
    <t>Licence</t>
  </si>
  <si>
    <t>42</t>
  </si>
  <si>
    <t>RASHODI  ZA NABAVU PROIZVEDENE DUGOTRAJNE IMOVINE</t>
  </si>
  <si>
    <t>422</t>
  </si>
  <si>
    <t>Postrojenja i oprema</t>
  </si>
  <si>
    <t>Uredska oprema i namještaj</t>
  </si>
  <si>
    <t>Komunikacijska opema</t>
  </si>
  <si>
    <t>Oprema za održavanje i zaštitu</t>
  </si>
  <si>
    <t>Uređaji, strojevi i oprema za ostale namjene</t>
  </si>
  <si>
    <t>426</t>
  </si>
  <si>
    <t>Nematerijalna proizvedena imovina</t>
  </si>
  <si>
    <t>Ulaganje u računalne programe</t>
  </si>
  <si>
    <t>45</t>
  </si>
  <si>
    <t>RASHODI ZA DODATNA ULAGANJA NA NEFINANCIJSKOJ IMOVINI</t>
  </si>
  <si>
    <t>454</t>
  </si>
  <si>
    <t>Dodatna ulaganja za ostalu nefinancijsku imovinu</t>
  </si>
  <si>
    <t>UKUPNO</t>
  </si>
  <si>
    <t>SVEUKUPNO</t>
  </si>
  <si>
    <t>2022.</t>
  </si>
  <si>
    <t>Plan proračuna 2022.</t>
  </si>
  <si>
    <t>1040</t>
  </si>
  <si>
    <t>Materijal i sirovine</t>
  </si>
  <si>
    <t>37</t>
  </si>
  <si>
    <t>NAKNADA GRAĐANIMA I KUĆANSTVIMA NA TEMELJU OSIG. I DRUG.NAKNADE</t>
  </si>
  <si>
    <t>372</t>
  </si>
  <si>
    <t>OSTALE NAKNADE GRAĐANIMA I KUĆANSTVIMA IZ PRORAČUNA</t>
  </si>
  <si>
    <t>Nakn. građanima i kućanstvima iz proračuna u novcu</t>
  </si>
  <si>
    <t>Opći prihodi i primici</t>
  </si>
  <si>
    <t>65281</t>
  </si>
  <si>
    <t>Prih.od novč.nak.poslod.zbog nezapoš.</t>
  </si>
  <si>
    <t>66311</t>
  </si>
  <si>
    <t>Plan proračuna 2023.</t>
  </si>
  <si>
    <t>2023.</t>
  </si>
  <si>
    <t>IZVOR 61</t>
  </si>
  <si>
    <t>671</t>
  </si>
  <si>
    <t>Tekuće donacije od fiz.osoba</t>
  </si>
  <si>
    <t>1.450.325,00</t>
  </si>
  <si>
    <t>10.000,00</t>
  </si>
  <si>
    <t>Tekuće pomoći Županije</t>
  </si>
  <si>
    <t>63613</t>
  </si>
  <si>
    <t>30.000,00</t>
  </si>
  <si>
    <t>8.064.750,00</t>
  </si>
  <si>
    <t>Ravnatelj:</t>
  </si>
  <si>
    <t>Damir Junušić, prof.</t>
  </si>
  <si>
    <t>6.496.000,00</t>
  </si>
  <si>
    <t>Tekući plan 2021.</t>
  </si>
  <si>
    <t>PRIJEDLOG FINANCIJSKOG PLANA 2022.-2024.</t>
  </si>
  <si>
    <t>11,43,52</t>
  </si>
  <si>
    <t>Plan proračuna 2024.</t>
  </si>
  <si>
    <t>Službena, radna i zaštitna odjeća i obuća</t>
  </si>
  <si>
    <t>Medicinska i laboratorijska oprema</t>
  </si>
  <si>
    <t>2024.</t>
  </si>
  <si>
    <t>-10.000,00</t>
  </si>
  <si>
    <t>65268</t>
  </si>
  <si>
    <t>Ostali prihodi za posebne namjene</t>
  </si>
  <si>
    <t>2.724.107,00</t>
  </si>
  <si>
    <t>-2.724.107,00</t>
  </si>
  <si>
    <t>1.386.769,00</t>
  </si>
  <si>
    <t>1.399.131,00</t>
  </si>
  <si>
    <t>1.412.775,00</t>
  </si>
  <si>
    <t>1386.769,00</t>
  </si>
  <si>
    <t>Osijek, 15.09.2021.</t>
  </si>
  <si>
    <t>MINISTARSTVO RADA, MIROVINSKOGA SUSTAVA, OBITELJI I SOCIJALNE POLITIKE</t>
  </si>
  <si>
    <t>Klasa: 400-02/21-01/02</t>
  </si>
  <si>
    <t>Urbroj: 2158/88-01-21-08</t>
  </si>
  <si>
    <t>Izvršenje 
31.08.2021.</t>
  </si>
  <si>
    <t>11,43,61</t>
  </si>
  <si>
    <t>4.626.943,00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</si>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</sst>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sz val="10"/>
      <name val="Arial Narrow"/>
      <family val="2"/>
    </font>
    <font>
      <i/>
      <sz val="10"/>
      <name val="Arial Narrow"/>
      <family val="2"/>
      <charset val="238"/>
    </font>
    <font>
      <b/>
      <i/>
      <sz val="9"/>
      <name val="Arial"/>
      <family val="2"/>
    </font>
    <font>
      <sz val="10"/>
      <color rgb="FFFF0000"/>
      <name val="Arial Narrow"/>
      <family val="2"/>
      <charset val="238"/>
    </font>
    <font>
      <i/>
      <sz val="9"/>
      <name val="Arial"/>
      <family val="2"/>
    </font>
    <font>
      <sz val="10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left" vertical="center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7" fillId="0" borderId="0" xfId="0" applyFon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left" vertical="center" wrapText="1"/>
    </xf>
    <xf numFmtId="0" fontId="8" fillId="0" borderId="0" xfId="0" applyFont="1"/>
    <xf numFmtId="4" fontId="8" fillId="0" borderId="0" xfId="0" applyNumberFormat="1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0" fontId="4" fillId="0" borderId="0" xfId="0" applyFont="1" applyAlignment="1">
      <alignment horizontal="center"/>
    </xf>
    <xf numFmtId="49" fontId="9" fillId="0" borderId="0" xfId="0" applyNumberFormat="1" applyFont="1"/>
    <xf numFmtId="0" fontId="9" fillId="0" borderId="0" xfId="0" applyFont="1"/>
    <xf numFmtId="49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4" fontId="0" fillId="4" borderId="4" xfId="0" applyNumberFormat="1" applyFill="1" applyBorder="1" applyAlignment="1">
      <alignment horizontal="left"/>
    </xf>
    <xf numFmtId="4" fontId="8" fillId="4" borderId="4" xfId="0" applyNumberFormat="1" applyFont="1" applyFill="1" applyBorder="1" applyAlignment="1">
      <alignment horizontal="left"/>
    </xf>
    <xf numFmtId="4" fontId="4" fillId="4" borderId="4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left" vertical="center"/>
    </xf>
    <xf numFmtId="4" fontId="11" fillId="4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/>
    </xf>
    <xf numFmtId="0" fontId="15" fillId="0" borderId="1" xfId="0" applyFont="1" applyFill="1" applyBorder="1"/>
    <xf numFmtId="0" fontId="16" fillId="0" borderId="0" xfId="0" applyFont="1" applyFill="1"/>
    <xf numFmtId="4" fontId="15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4" fontId="3" fillId="0" borderId="1" xfId="0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vertical="center" wrapText="1"/>
    </xf>
    <xf numFmtId="4" fontId="0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right" vertical="center" wrapText="1"/>
    </xf>
    <xf numFmtId="0" fontId="18" fillId="0" borderId="0" xfId="0" applyFont="1"/>
    <xf numFmtId="4" fontId="9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/>
    <xf numFmtId="49" fontId="19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1" xfId="0" applyFont="1" applyFill="1" applyBorder="1"/>
    <xf numFmtId="4" fontId="4" fillId="0" borderId="1" xfId="0" applyNumberFormat="1" applyFont="1" applyFill="1" applyBorder="1"/>
    <xf numFmtId="0" fontId="1" fillId="0" borderId="1" xfId="0" applyFont="1" applyBorder="1" applyAlignment="1">
      <alignment horizontal="left"/>
    </xf>
    <xf numFmtId="49" fontId="15" fillId="0" borderId="5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/>
    <xf numFmtId="0" fontId="20" fillId="0" borderId="0" xfId="0" applyFont="1"/>
    <xf numFmtId="4" fontId="15" fillId="0" borderId="5" xfId="0" applyNumberFormat="1" applyFont="1" applyFill="1" applyBorder="1" applyAlignment="1">
      <alignment horizontal="right"/>
    </xf>
    <xf numFmtId="0" fontId="16" fillId="0" borderId="1" xfId="0" applyFont="1" applyFill="1" applyBorder="1"/>
    <xf numFmtId="0" fontId="21" fillId="0" borderId="1" xfId="0" applyFont="1" applyFill="1" applyBorder="1" applyAlignment="1">
      <alignment horizontal="center" vertical="center"/>
    </xf>
    <xf numFmtId="4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/>
    <xf numFmtId="4" fontId="3" fillId="5" borderId="1" xfId="0" applyNumberFormat="1" applyFont="1" applyFill="1" applyBorder="1" applyAlignment="1">
      <alignment horizontal="right"/>
    </xf>
    <xf numFmtId="0" fontId="23" fillId="0" borderId="1" xfId="0" applyFont="1" applyBorder="1"/>
    <xf numFmtId="49" fontId="4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/>
    <xf numFmtId="0" fontId="19" fillId="0" borderId="1" xfId="0" applyFont="1" applyFill="1" applyBorder="1"/>
    <xf numFmtId="0" fontId="25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26" fillId="0" borderId="1" xfId="0" applyFont="1" applyFill="1" applyBorder="1"/>
    <xf numFmtId="49" fontId="9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5" fillId="0" borderId="1" xfId="0" applyFont="1" applyFill="1" applyBorder="1" applyAlignment="1">
      <alignment horizontal="left"/>
    </xf>
    <xf numFmtId="49" fontId="19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26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17" fillId="0" borderId="4" xfId="0" applyFont="1" applyFill="1" applyBorder="1"/>
    <xf numFmtId="0" fontId="17" fillId="0" borderId="3" xfId="0" applyFont="1" applyFill="1" applyBorder="1"/>
    <xf numFmtId="0" fontId="17" fillId="0" borderId="2" xfId="0" applyFont="1" applyFill="1" applyBorder="1"/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4" fontId="2" fillId="0" borderId="1" xfId="0" applyNumberFormat="1" applyFont="1" applyFill="1" applyBorder="1"/>
    <xf numFmtId="49" fontId="4" fillId="3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Border="1"/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" fontId="2" fillId="6" borderId="2" xfId="0" applyNumberFormat="1" applyFont="1" applyFill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center" wrapText="1"/>
    </xf>
    <xf numFmtId="0" fontId="0" fillId="0" borderId="1" xfId="0" applyFont="1" applyBorder="1"/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/>
    <xf numFmtId="0" fontId="17" fillId="0" borderId="3" xfId="0" applyFont="1" applyFill="1" applyBorder="1" applyAlignment="1"/>
    <xf numFmtId="0" fontId="0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/>
    <xf numFmtId="4" fontId="28" fillId="0" borderId="0" xfId="0" applyNumberFormat="1" applyFont="1"/>
    <xf numFmtId="49" fontId="27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29" fillId="6" borderId="0" xfId="0" applyNumberFormat="1" applyFont="1" applyFill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4" fillId="6" borderId="0" xfId="0" applyFont="1" applyFill="1" applyBorder="1" applyAlignment="1">
      <alignment horizontal="center" vertical="center"/>
    </xf>
    <xf numFmtId="4" fontId="4" fillId="6" borderId="0" xfId="0" applyNumberFormat="1" applyFont="1" applyFill="1" applyBorder="1"/>
    <xf numFmtId="49" fontId="4" fillId="6" borderId="0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/>
    <xf numFmtId="0" fontId="26" fillId="6" borderId="0" xfId="0" applyFont="1" applyFill="1" applyBorder="1"/>
    <xf numFmtId="4" fontId="4" fillId="6" borderId="0" xfId="0" applyNumberFormat="1" applyFont="1" applyFill="1" applyBorder="1" applyAlignment="1">
      <alignment horizontal="right"/>
    </xf>
    <xf numFmtId="0" fontId="0" fillId="6" borderId="0" xfId="0" applyFill="1"/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11" fillId="4" borderId="4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5"/>
  <sheetViews>
    <sheetView tabSelected="1" topLeftCell="A31" zoomScale="90" zoomScaleNormal="90" workbookViewId="0">
      <selection activeCell="O53" sqref="O53"/>
    </sheetView>
  </sheetViews>
  <sheetFormatPr defaultRowHeight="14.4" x14ac:dyDescent="0.3"/>
  <cols>
    <col min="2" max="2" width="9.88671875" customWidth="1"/>
    <col min="3" max="3" width="34.109375" bestFit="1" customWidth="1"/>
    <col min="5" max="5" width="11.5546875" customWidth="1"/>
    <col min="7" max="8" width="6.6640625" customWidth="1"/>
    <col min="9" max="9" width="10.44140625" customWidth="1"/>
    <col min="10" max="10" width="10.6640625" customWidth="1"/>
    <col min="11" max="11" width="27.5546875" customWidth="1"/>
    <col min="12" max="12" width="12.44140625" bestFit="1" customWidth="1"/>
    <col min="13" max="13" width="13.33203125" customWidth="1"/>
    <col min="14" max="14" width="10.109375" customWidth="1"/>
    <col min="15" max="17" width="13.88671875" bestFit="1" customWidth="1"/>
  </cols>
  <sheetData>
    <row r="1" spans="1:17" ht="15.75" x14ac:dyDescent="0.25">
      <c r="A1" s="161" t="s">
        <v>0</v>
      </c>
      <c r="B1" s="153"/>
      <c r="C1" s="68"/>
    </row>
    <row r="2" spans="1:17" ht="15.75" x14ac:dyDescent="0.25">
      <c r="A2" s="154" t="s">
        <v>157</v>
      </c>
      <c r="B2" s="155"/>
      <c r="C2" s="156"/>
    </row>
    <row r="3" spans="1:17" ht="15.75" x14ac:dyDescent="0.25">
      <c r="A3" s="157" t="s">
        <v>1</v>
      </c>
      <c r="B3" s="155"/>
      <c r="C3" s="156"/>
    </row>
    <row r="4" spans="1:17" ht="15.75" x14ac:dyDescent="0.25">
      <c r="A4" s="154" t="s">
        <v>2</v>
      </c>
      <c r="B4" s="155"/>
      <c r="C4" s="156"/>
    </row>
    <row r="6" spans="1:17" ht="15" x14ac:dyDescent="0.25">
      <c r="A6" s="2"/>
      <c r="C6" s="1"/>
    </row>
    <row r="7" spans="1:17" ht="15" x14ac:dyDescent="0.25">
      <c r="A7" s="2"/>
      <c r="C7" s="1"/>
    </row>
    <row r="8" spans="1:17" ht="15.75" x14ac:dyDescent="0.25">
      <c r="A8" s="3"/>
      <c r="B8" s="4"/>
      <c r="C8" s="1"/>
      <c r="D8" s="160" t="s">
        <v>141</v>
      </c>
    </row>
    <row r="9" spans="1:17" ht="15" x14ac:dyDescent="0.25">
      <c r="A9" s="5"/>
      <c r="B9" s="4"/>
      <c r="C9" s="1"/>
      <c r="D9" s="6"/>
    </row>
    <row r="10" spans="1:17" ht="15" x14ac:dyDescent="0.25">
      <c r="A10" s="5"/>
      <c r="B10" s="4"/>
      <c r="C10" s="7" t="s">
        <v>3</v>
      </c>
      <c r="D10" s="6"/>
    </row>
    <row r="11" spans="1:17" ht="15" x14ac:dyDescent="0.25">
      <c r="A11" s="5"/>
      <c r="B11" s="4"/>
      <c r="C11" s="1"/>
      <c r="D11" s="6"/>
    </row>
    <row r="12" spans="1:17" ht="24" x14ac:dyDescent="0.25">
      <c r="A12" s="8" t="s">
        <v>4</v>
      </c>
      <c r="B12" s="8" t="s">
        <v>5</v>
      </c>
      <c r="C12" s="9" t="s">
        <v>6</v>
      </c>
      <c r="D12" s="202" t="s">
        <v>7</v>
      </c>
      <c r="E12" s="203"/>
      <c r="F12" s="202" t="s">
        <v>8</v>
      </c>
      <c r="G12" s="204"/>
      <c r="H12" s="203"/>
      <c r="I12" s="202" t="s">
        <v>9</v>
      </c>
      <c r="J12" s="203"/>
      <c r="K12" s="202" t="s">
        <v>10</v>
      </c>
      <c r="L12" s="203"/>
      <c r="M12" s="205" t="s">
        <v>11</v>
      </c>
      <c r="N12" s="206"/>
      <c r="O12" s="9" t="s">
        <v>12</v>
      </c>
      <c r="P12" s="10"/>
      <c r="Q12" s="10"/>
    </row>
    <row r="13" spans="1:17" x14ac:dyDescent="0.3">
      <c r="A13" s="11" t="s">
        <v>13</v>
      </c>
      <c r="B13" s="11" t="s">
        <v>129</v>
      </c>
      <c r="C13" s="12" t="s">
        <v>122</v>
      </c>
      <c r="D13" s="183" t="s">
        <v>131</v>
      </c>
      <c r="E13" s="184"/>
      <c r="F13" s="183"/>
      <c r="G13" s="185"/>
      <c r="H13" s="184"/>
      <c r="I13" s="200"/>
      <c r="J13" s="201"/>
      <c r="K13" s="200"/>
      <c r="L13" s="201"/>
      <c r="M13" s="169"/>
      <c r="N13" s="170"/>
      <c r="O13" s="134" t="s">
        <v>131</v>
      </c>
      <c r="P13" s="13"/>
      <c r="Q13" s="13"/>
    </row>
    <row r="14" spans="1:17" ht="14.4" customHeight="1" x14ac:dyDescent="0.3">
      <c r="A14" s="11" t="s">
        <v>113</v>
      </c>
      <c r="B14" s="11" t="s">
        <v>129</v>
      </c>
      <c r="C14" s="12" t="s">
        <v>122</v>
      </c>
      <c r="D14" s="183" t="s">
        <v>152</v>
      </c>
      <c r="E14" s="184"/>
      <c r="F14" s="183"/>
      <c r="G14" s="185"/>
      <c r="H14" s="184"/>
      <c r="I14" s="183"/>
      <c r="J14" s="184"/>
      <c r="K14" s="183"/>
      <c r="L14" s="184"/>
      <c r="M14" s="169"/>
      <c r="N14" s="170"/>
      <c r="O14" s="134" t="s">
        <v>155</v>
      </c>
      <c r="P14" s="14"/>
      <c r="Q14" s="14"/>
    </row>
    <row r="15" spans="1:17" ht="14.4" customHeight="1" x14ac:dyDescent="0.3">
      <c r="A15" s="11" t="s">
        <v>127</v>
      </c>
      <c r="B15" s="11" t="s">
        <v>129</v>
      </c>
      <c r="C15" s="12" t="s">
        <v>122</v>
      </c>
      <c r="D15" s="183" t="s">
        <v>153</v>
      </c>
      <c r="E15" s="184"/>
      <c r="F15" s="183"/>
      <c r="G15" s="185"/>
      <c r="H15" s="184"/>
      <c r="I15" s="183"/>
      <c r="J15" s="184"/>
      <c r="K15" s="183"/>
      <c r="L15" s="184"/>
      <c r="M15" s="169"/>
      <c r="N15" s="170"/>
      <c r="O15" s="134" t="s">
        <v>153</v>
      </c>
      <c r="P15" s="14"/>
      <c r="Q15" s="14"/>
    </row>
    <row r="16" spans="1:17" ht="14.4" customHeight="1" x14ac:dyDescent="0.3">
      <c r="A16" s="11" t="s">
        <v>146</v>
      </c>
      <c r="B16" s="11" t="s">
        <v>129</v>
      </c>
      <c r="C16" s="12" t="s">
        <v>122</v>
      </c>
      <c r="D16" s="183" t="s">
        <v>154</v>
      </c>
      <c r="E16" s="184"/>
      <c r="F16" s="183"/>
      <c r="G16" s="185"/>
      <c r="H16" s="184"/>
      <c r="I16" s="183"/>
      <c r="J16" s="184"/>
      <c r="K16" s="183"/>
      <c r="L16" s="184"/>
      <c r="M16" s="169"/>
      <c r="N16" s="170"/>
      <c r="O16" s="135">
        <v>1412775</v>
      </c>
      <c r="P16" s="14"/>
      <c r="Q16" s="14"/>
    </row>
    <row r="17" spans="1:17" ht="15" x14ac:dyDescent="0.25">
      <c r="A17" s="15"/>
      <c r="B17" s="15"/>
      <c r="C17" s="16"/>
      <c r="D17" s="179"/>
      <c r="E17" s="180"/>
      <c r="F17" s="179"/>
      <c r="G17" s="199"/>
      <c r="H17" s="180"/>
      <c r="I17" s="179"/>
      <c r="J17" s="180"/>
      <c r="K17" s="181"/>
      <c r="L17" s="182"/>
      <c r="M17" s="181"/>
      <c r="N17" s="182"/>
      <c r="O17" s="136"/>
      <c r="P17" s="13"/>
      <c r="Q17" s="13"/>
    </row>
    <row r="18" spans="1:17" ht="15" x14ac:dyDescent="0.25">
      <c r="A18" s="5"/>
      <c r="B18" s="4"/>
      <c r="C18" s="1"/>
      <c r="D18" s="6"/>
      <c r="I18" s="17"/>
      <c r="J18" s="17"/>
      <c r="K18" s="17"/>
      <c r="L18" s="1"/>
      <c r="M18" s="18"/>
      <c r="N18" s="1"/>
      <c r="O18" s="17"/>
      <c r="P18" s="17"/>
      <c r="Q18" s="17"/>
    </row>
    <row r="19" spans="1:17" ht="15" x14ac:dyDescent="0.25">
      <c r="A19" s="5"/>
      <c r="B19" s="4"/>
      <c r="C19" s="1"/>
      <c r="D19" s="6"/>
      <c r="I19" s="17"/>
      <c r="J19" s="17"/>
      <c r="K19" s="17"/>
      <c r="L19" s="1"/>
      <c r="M19" s="18"/>
      <c r="N19" s="1"/>
      <c r="O19" s="17"/>
      <c r="P19" s="17"/>
      <c r="Q19" s="17"/>
    </row>
    <row r="20" spans="1:17" ht="24" x14ac:dyDescent="0.25">
      <c r="A20" s="8" t="s">
        <v>4</v>
      </c>
      <c r="B20" s="8" t="s">
        <v>5</v>
      </c>
      <c r="C20" s="9" t="s">
        <v>6</v>
      </c>
      <c r="D20" s="202" t="s">
        <v>14</v>
      </c>
      <c r="E20" s="203"/>
      <c r="F20" s="202" t="s">
        <v>15</v>
      </c>
      <c r="G20" s="204"/>
      <c r="H20" s="203"/>
      <c r="I20" s="202" t="s">
        <v>16</v>
      </c>
      <c r="J20" s="203"/>
      <c r="K20" s="202" t="s">
        <v>17</v>
      </c>
      <c r="L20" s="203"/>
      <c r="M20" s="205" t="s">
        <v>128</v>
      </c>
      <c r="N20" s="206"/>
      <c r="O20" s="9" t="s">
        <v>12</v>
      </c>
      <c r="P20" s="17"/>
      <c r="Q20" s="17"/>
    </row>
    <row r="21" spans="1:17" x14ac:dyDescent="0.3">
      <c r="A21" s="140" t="s">
        <v>13</v>
      </c>
      <c r="B21" s="140" t="s">
        <v>134</v>
      </c>
      <c r="C21" s="144" t="s">
        <v>133</v>
      </c>
      <c r="D21" s="149"/>
      <c r="E21" s="150"/>
      <c r="F21" s="149"/>
      <c r="G21" s="141"/>
      <c r="H21" s="150"/>
      <c r="I21" s="149"/>
      <c r="J21" s="150"/>
      <c r="K21" s="171" t="s">
        <v>135</v>
      </c>
      <c r="L21" s="172"/>
      <c r="M21" s="142"/>
      <c r="N21" s="143"/>
      <c r="O21" s="145">
        <v>30000</v>
      </c>
      <c r="P21" s="17"/>
      <c r="Q21" s="17"/>
    </row>
    <row r="22" spans="1:17" ht="22.5" customHeight="1" x14ac:dyDescent="0.3">
      <c r="A22" s="11" t="s">
        <v>13</v>
      </c>
      <c r="B22" s="11" t="s">
        <v>123</v>
      </c>
      <c r="C22" s="12" t="s">
        <v>124</v>
      </c>
      <c r="D22" s="183"/>
      <c r="E22" s="184"/>
      <c r="F22" s="183" t="s">
        <v>139</v>
      </c>
      <c r="G22" s="185"/>
      <c r="H22" s="184"/>
      <c r="I22" s="200"/>
      <c r="J22" s="201"/>
      <c r="K22" s="200"/>
      <c r="L22" s="201"/>
      <c r="M22" s="169"/>
      <c r="N22" s="170"/>
      <c r="O22" s="135">
        <v>6496000</v>
      </c>
      <c r="P22" s="17"/>
      <c r="Q22" s="17"/>
    </row>
    <row r="23" spans="1:17" ht="15" customHeight="1" x14ac:dyDescent="0.25">
      <c r="A23" s="11" t="s">
        <v>13</v>
      </c>
      <c r="B23" s="11" t="s">
        <v>148</v>
      </c>
      <c r="C23" s="12" t="s">
        <v>149</v>
      </c>
      <c r="D23" s="183"/>
      <c r="E23" s="184"/>
      <c r="F23" s="183" t="s">
        <v>132</v>
      </c>
      <c r="G23" s="185"/>
      <c r="H23" s="184"/>
      <c r="I23" s="183"/>
      <c r="J23" s="184"/>
      <c r="K23" s="183"/>
      <c r="L23" s="184"/>
      <c r="M23" s="169"/>
      <c r="N23" s="170"/>
      <c r="O23" s="135">
        <v>10000</v>
      </c>
      <c r="P23" s="17"/>
      <c r="Q23" s="17"/>
    </row>
    <row r="24" spans="1:17" ht="15" customHeight="1" x14ac:dyDescent="0.3">
      <c r="A24" s="11" t="s">
        <v>13</v>
      </c>
      <c r="B24" s="11" t="s">
        <v>125</v>
      </c>
      <c r="C24" s="12" t="s">
        <v>130</v>
      </c>
      <c r="D24" s="183"/>
      <c r="E24" s="184"/>
      <c r="F24" s="183"/>
      <c r="G24" s="185"/>
      <c r="H24" s="184"/>
      <c r="I24" s="183"/>
      <c r="J24" s="184"/>
      <c r="K24" s="183"/>
      <c r="L24" s="184"/>
      <c r="M24" s="169">
        <v>5000</v>
      </c>
      <c r="N24" s="170"/>
      <c r="O24" s="135">
        <v>5000</v>
      </c>
      <c r="P24" s="17"/>
      <c r="Q24" s="17"/>
    </row>
    <row r="25" spans="1:17" ht="15" x14ac:dyDescent="0.25">
      <c r="A25" s="11" t="s">
        <v>13</v>
      </c>
      <c r="B25" s="11"/>
      <c r="C25" s="12" t="s">
        <v>18</v>
      </c>
      <c r="D25" s="183"/>
      <c r="E25" s="184"/>
      <c r="F25" s="183" t="s">
        <v>150</v>
      </c>
      <c r="G25" s="185"/>
      <c r="H25" s="184"/>
      <c r="I25" s="183"/>
      <c r="J25" s="184"/>
      <c r="K25" s="183" t="s">
        <v>132</v>
      </c>
      <c r="L25" s="184"/>
      <c r="M25" s="169">
        <v>2500</v>
      </c>
      <c r="N25" s="170"/>
      <c r="O25" s="135">
        <v>2736607</v>
      </c>
      <c r="P25" s="17"/>
      <c r="Q25" s="17"/>
    </row>
    <row r="26" spans="1:17" ht="14.4" customHeight="1" x14ac:dyDescent="0.25">
      <c r="A26" s="11" t="s">
        <v>13</v>
      </c>
      <c r="B26" s="11"/>
      <c r="C26" s="12" t="s">
        <v>19</v>
      </c>
      <c r="D26" s="183"/>
      <c r="E26" s="184"/>
      <c r="F26" s="183" t="s">
        <v>151</v>
      </c>
      <c r="G26" s="185"/>
      <c r="H26" s="184"/>
      <c r="I26" s="183"/>
      <c r="J26" s="184"/>
      <c r="K26" s="183" t="s">
        <v>147</v>
      </c>
      <c r="L26" s="184"/>
      <c r="M26" s="169">
        <v>-2500</v>
      </c>
      <c r="N26" s="170"/>
      <c r="O26" s="135">
        <v>-2736607</v>
      </c>
      <c r="P26" s="17"/>
      <c r="Q26" s="17"/>
    </row>
    <row r="27" spans="1:17" ht="15" x14ac:dyDescent="0.25">
      <c r="A27" s="15"/>
      <c r="B27" s="15"/>
      <c r="C27" s="16" t="s">
        <v>12</v>
      </c>
      <c r="D27" s="179"/>
      <c r="E27" s="180"/>
      <c r="F27" s="179"/>
      <c r="G27" s="199"/>
      <c r="H27" s="180"/>
      <c r="I27" s="179"/>
      <c r="J27" s="180"/>
      <c r="K27" s="181"/>
      <c r="L27" s="182"/>
      <c r="M27" s="181"/>
      <c r="N27" s="182"/>
      <c r="O27" s="136">
        <v>6541000</v>
      </c>
      <c r="P27" s="17"/>
      <c r="Q27" s="17"/>
    </row>
    <row r="28" spans="1:17" ht="15" x14ac:dyDescent="0.25">
      <c r="A28" s="5"/>
      <c r="B28" s="4"/>
      <c r="C28" s="1"/>
      <c r="D28" s="6"/>
      <c r="I28" s="17"/>
      <c r="J28" s="17"/>
      <c r="K28" s="17"/>
      <c r="L28" s="1"/>
      <c r="M28" s="18"/>
      <c r="N28" s="1"/>
      <c r="O28" s="17"/>
      <c r="P28" s="17"/>
      <c r="Q28" s="17"/>
    </row>
    <row r="29" spans="1:17" ht="24" x14ac:dyDescent="0.25">
      <c r="A29" s="8" t="s">
        <v>4</v>
      </c>
      <c r="B29" s="8" t="s">
        <v>5</v>
      </c>
      <c r="C29" s="9" t="s">
        <v>6</v>
      </c>
      <c r="D29" s="202" t="s">
        <v>14</v>
      </c>
      <c r="E29" s="203"/>
      <c r="F29" s="202" t="s">
        <v>15</v>
      </c>
      <c r="G29" s="204"/>
      <c r="H29" s="203"/>
      <c r="I29" s="202" t="s">
        <v>16</v>
      </c>
      <c r="J29" s="203"/>
      <c r="K29" s="202" t="s">
        <v>17</v>
      </c>
      <c r="L29" s="203"/>
      <c r="M29" s="205" t="s">
        <v>128</v>
      </c>
      <c r="N29" s="206"/>
      <c r="O29" s="9" t="s">
        <v>12</v>
      </c>
      <c r="P29" s="17"/>
      <c r="Q29" s="17"/>
    </row>
    <row r="30" spans="1:17" x14ac:dyDescent="0.3">
      <c r="A30" s="140" t="s">
        <v>113</v>
      </c>
      <c r="B30" s="140" t="s">
        <v>134</v>
      </c>
      <c r="C30" s="144" t="s">
        <v>133</v>
      </c>
      <c r="D30" s="149"/>
      <c r="E30" s="150"/>
      <c r="F30" s="149"/>
      <c r="G30" s="141"/>
      <c r="H30" s="150"/>
      <c r="I30" s="149"/>
      <c r="J30" s="150"/>
      <c r="K30" s="171" t="s">
        <v>135</v>
      </c>
      <c r="L30" s="172"/>
      <c r="M30" s="142"/>
      <c r="N30" s="143"/>
      <c r="O30" s="145">
        <v>30000</v>
      </c>
      <c r="P30" s="17"/>
      <c r="Q30" s="17"/>
    </row>
    <row r="31" spans="1:17" ht="22.5" customHeight="1" x14ac:dyDescent="0.3">
      <c r="A31" s="11" t="s">
        <v>113</v>
      </c>
      <c r="B31" s="11" t="s">
        <v>123</v>
      </c>
      <c r="C31" s="12" t="s">
        <v>124</v>
      </c>
      <c r="D31" s="183"/>
      <c r="E31" s="184"/>
      <c r="F31" s="183" t="s">
        <v>162</v>
      </c>
      <c r="G31" s="185"/>
      <c r="H31" s="184"/>
      <c r="I31" s="200"/>
      <c r="J31" s="201"/>
      <c r="K31" s="200"/>
      <c r="L31" s="201"/>
      <c r="M31" s="169"/>
      <c r="N31" s="170"/>
      <c r="O31" s="135">
        <v>4626943</v>
      </c>
      <c r="P31" s="17"/>
      <c r="Q31" s="17"/>
    </row>
    <row r="32" spans="1:17" ht="15" customHeight="1" x14ac:dyDescent="0.25">
      <c r="A32" s="11" t="s">
        <v>113</v>
      </c>
      <c r="B32" s="11" t="s">
        <v>148</v>
      </c>
      <c r="C32" s="12" t="s">
        <v>149</v>
      </c>
      <c r="D32" s="183"/>
      <c r="E32" s="184"/>
      <c r="F32" s="183" t="s">
        <v>132</v>
      </c>
      <c r="G32" s="185"/>
      <c r="H32" s="184"/>
      <c r="I32" s="183"/>
      <c r="J32" s="184"/>
      <c r="K32" s="183"/>
      <c r="L32" s="184"/>
      <c r="M32" s="169"/>
      <c r="N32" s="170"/>
      <c r="O32" s="135">
        <v>10000</v>
      </c>
      <c r="P32" s="17"/>
      <c r="Q32" s="17"/>
    </row>
    <row r="33" spans="1:17" ht="15" customHeight="1" x14ac:dyDescent="0.3">
      <c r="A33" s="11" t="s">
        <v>113</v>
      </c>
      <c r="B33" s="11" t="s">
        <v>125</v>
      </c>
      <c r="C33" s="12" t="s">
        <v>130</v>
      </c>
      <c r="D33" s="183"/>
      <c r="E33" s="184"/>
      <c r="F33" s="183"/>
      <c r="G33" s="185"/>
      <c r="H33" s="184"/>
      <c r="I33" s="183"/>
      <c r="J33" s="184"/>
      <c r="K33" s="183"/>
      <c r="L33" s="184"/>
      <c r="M33" s="169">
        <v>5000</v>
      </c>
      <c r="N33" s="170"/>
      <c r="O33" s="135">
        <v>5000</v>
      </c>
      <c r="P33" s="17"/>
      <c r="Q33" s="17"/>
    </row>
    <row r="34" spans="1:17" ht="14.4" customHeight="1" x14ac:dyDescent="0.25">
      <c r="A34" s="11" t="s">
        <v>113</v>
      </c>
      <c r="B34" s="11"/>
      <c r="C34" s="12" t="s">
        <v>18</v>
      </c>
      <c r="D34" s="183"/>
      <c r="E34" s="184"/>
      <c r="F34" s="183" t="s">
        <v>150</v>
      </c>
      <c r="G34" s="185"/>
      <c r="H34" s="184"/>
      <c r="I34" s="183"/>
      <c r="J34" s="184"/>
      <c r="K34" s="183" t="s">
        <v>132</v>
      </c>
      <c r="L34" s="184"/>
      <c r="M34" s="169">
        <v>2500</v>
      </c>
      <c r="N34" s="170"/>
      <c r="O34" s="135">
        <v>2736607</v>
      </c>
      <c r="P34" s="17"/>
      <c r="Q34" s="17"/>
    </row>
    <row r="35" spans="1:17" ht="14.4" customHeight="1" x14ac:dyDescent="0.3">
      <c r="A35" s="11" t="s">
        <v>113</v>
      </c>
      <c r="B35" s="11"/>
      <c r="C35" s="12" t="s">
        <v>19</v>
      </c>
      <c r="D35" s="183"/>
      <c r="E35" s="184"/>
      <c r="F35" s="183" t="s">
        <v>163</v>
      </c>
      <c r="G35" s="185"/>
      <c r="H35" s="184"/>
      <c r="I35" s="183"/>
      <c r="J35" s="184"/>
      <c r="K35" s="183" t="s">
        <v>147</v>
      </c>
      <c r="L35" s="184"/>
      <c r="M35" s="169">
        <v>-2500</v>
      </c>
      <c r="N35" s="170"/>
      <c r="O35" s="135">
        <v>-12500</v>
      </c>
      <c r="P35" s="17"/>
      <c r="Q35" s="17"/>
    </row>
    <row r="36" spans="1:17" ht="15" x14ac:dyDescent="0.25">
      <c r="A36" s="15"/>
      <c r="B36" s="15"/>
      <c r="C36" s="16" t="s">
        <v>12</v>
      </c>
      <c r="D36" s="179"/>
      <c r="E36" s="180"/>
      <c r="F36" s="179"/>
      <c r="G36" s="199"/>
      <c r="H36" s="180"/>
      <c r="I36" s="179"/>
      <c r="J36" s="180"/>
      <c r="K36" s="181"/>
      <c r="L36" s="182"/>
      <c r="M36" s="181"/>
      <c r="N36" s="182"/>
      <c r="O36" s="136">
        <v>7396050</v>
      </c>
      <c r="P36" s="17"/>
      <c r="Q36" s="17"/>
    </row>
    <row r="37" spans="1:17" ht="15" x14ac:dyDescent="0.25">
      <c r="A37" s="5"/>
      <c r="B37" s="4"/>
      <c r="C37" s="1"/>
      <c r="D37" s="6"/>
      <c r="I37" s="17"/>
      <c r="J37" s="17"/>
      <c r="K37" s="17"/>
      <c r="L37" s="1"/>
      <c r="M37" s="18"/>
      <c r="N37" s="1"/>
      <c r="O37" s="17"/>
      <c r="P37" s="17"/>
      <c r="Q37" s="17"/>
    </row>
    <row r="38" spans="1:17" ht="24" x14ac:dyDescent="0.25">
      <c r="A38" s="8" t="s">
        <v>4</v>
      </c>
      <c r="B38" s="8" t="s">
        <v>5</v>
      </c>
      <c r="C38" s="9" t="s">
        <v>6</v>
      </c>
      <c r="D38" s="202" t="s">
        <v>14</v>
      </c>
      <c r="E38" s="203"/>
      <c r="F38" s="202" t="s">
        <v>15</v>
      </c>
      <c r="G38" s="204"/>
      <c r="H38" s="203"/>
      <c r="I38" s="202" t="s">
        <v>16</v>
      </c>
      <c r="J38" s="203"/>
      <c r="K38" s="202" t="s">
        <v>17</v>
      </c>
      <c r="L38" s="203"/>
      <c r="M38" s="205" t="s">
        <v>128</v>
      </c>
      <c r="N38" s="206"/>
      <c r="O38" s="9" t="s">
        <v>12</v>
      </c>
      <c r="P38" s="17"/>
      <c r="Q38" s="17"/>
    </row>
    <row r="39" spans="1:17" x14ac:dyDescent="0.3">
      <c r="A39" s="140" t="s">
        <v>127</v>
      </c>
      <c r="B39" s="140" t="s">
        <v>134</v>
      </c>
      <c r="C39" s="144" t="s">
        <v>133</v>
      </c>
      <c r="D39" s="149"/>
      <c r="E39" s="150"/>
      <c r="F39" s="149"/>
      <c r="G39" s="141"/>
      <c r="H39" s="150"/>
      <c r="I39" s="149"/>
      <c r="J39" s="150"/>
      <c r="K39" s="171" t="s">
        <v>135</v>
      </c>
      <c r="L39" s="172"/>
      <c r="M39" s="142"/>
      <c r="N39" s="143"/>
      <c r="O39" s="147">
        <v>30000</v>
      </c>
      <c r="P39" s="17"/>
      <c r="Q39" s="17"/>
    </row>
    <row r="40" spans="1:17" ht="30.6" customHeight="1" x14ac:dyDescent="0.3">
      <c r="A40" s="11" t="s">
        <v>127</v>
      </c>
      <c r="B40" s="11" t="s">
        <v>123</v>
      </c>
      <c r="C40" s="12" t="s">
        <v>124</v>
      </c>
      <c r="D40" s="183"/>
      <c r="E40" s="184"/>
      <c r="F40" s="183" t="s">
        <v>136</v>
      </c>
      <c r="G40" s="185"/>
      <c r="H40" s="184"/>
      <c r="I40" s="200"/>
      <c r="J40" s="201"/>
      <c r="K40" s="200"/>
      <c r="L40" s="201"/>
      <c r="M40" s="169"/>
      <c r="N40" s="170"/>
      <c r="O40" s="135">
        <v>8064750</v>
      </c>
      <c r="P40" s="17"/>
      <c r="Q40" s="17"/>
    </row>
    <row r="41" spans="1:17" ht="15" x14ac:dyDescent="0.25">
      <c r="A41" s="11" t="s">
        <v>127</v>
      </c>
      <c r="B41" s="11" t="s">
        <v>148</v>
      </c>
      <c r="C41" s="12" t="s">
        <v>149</v>
      </c>
      <c r="D41" s="183"/>
      <c r="E41" s="184"/>
      <c r="F41" s="183" t="s">
        <v>132</v>
      </c>
      <c r="G41" s="185"/>
      <c r="H41" s="184"/>
      <c r="I41" s="183"/>
      <c r="J41" s="184"/>
      <c r="K41" s="183"/>
      <c r="L41" s="184"/>
      <c r="M41" s="169"/>
      <c r="N41" s="170"/>
      <c r="O41" s="135">
        <v>10000</v>
      </c>
      <c r="P41" s="17"/>
      <c r="Q41" s="17"/>
    </row>
    <row r="42" spans="1:17" x14ac:dyDescent="0.3">
      <c r="A42" s="11" t="s">
        <v>127</v>
      </c>
      <c r="B42" s="11" t="s">
        <v>125</v>
      </c>
      <c r="C42" s="12" t="s">
        <v>130</v>
      </c>
      <c r="D42" s="183"/>
      <c r="E42" s="184"/>
      <c r="F42" s="183"/>
      <c r="G42" s="185"/>
      <c r="H42" s="184"/>
      <c r="I42" s="183"/>
      <c r="J42" s="184"/>
      <c r="K42" s="183"/>
      <c r="L42" s="184"/>
      <c r="M42" s="169">
        <v>5000</v>
      </c>
      <c r="N42" s="170"/>
      <c r="O42" s="135">
        <v>5000</v>
      </c>
      <c r="P42" s="17"/>
      <c r="Q42" s="17"/>
    </row>
    <row r="43" spans="1:17" ht="14.4" customHeight="1" x14ac:dyDescent="0.3">
      <c r="A43" s="11" t="s">
        <v>127</v>
      </c>
      <c r="B43" s="11"/>
      <c r="C43" s="12" t="s">
        <v>18</v>
      </c>
      <c r="D43" s="183"/>
      <c r="E43" s="184"/>
      <c r="F43" s="183" t="s">
        <v>163</v>
      </c>
      <c r="G43" s="185"/>
      <c r="H43" s="184"/>
      <c r="I43" s="183"/>
      <c r="J43" s="184"/>
      <c r="K43" s="183" t="s">
        <v>132</v>
      </c>
      <c r="L43" s="184"/>
      <c r="M43" s="169">
        <v>2500</v>
      </c>
      <c r="N43" s="170"/>
      <c r="O43" s="135">
        <v>12500</v>
      </c>
      <c r="P43" s="17"/>
      <c r="Q43" s="17"/>
    </row>
    <row r="44" spans="1:17" ht="14.4" customHeight="1" x14ac:dyDescent="0.3">
      <c r="A44" s="11" t="s">
        <v>127</v>
      </c>
      <c r="B44" s="11"/>
      <c r="C44" s="12" t="s">
        <v>19</v>
      </c>
      <c r="D44" s="183"/>
      <c r="E44" s="184"/>
      <c r="F44" s="183" t="s">
        <v>163</v>
      </c>
      <c r="G44" s="185"/>
      <c r="H44" s="184"/>
      <c r="I44" s="183"/>
      <c r="J44" s="184"/>
      <c r="K44" s="183" t="s">
        <v>147</v>
      </c>
      <c r="L44" s="184"/>
      <c r="M44" s="169">
        <v>-2500</v>
      </c>
      <c r="N44" s="170"/>
      <c r="O44" s="135">
        <v>-12500</v>
      </c>
      <c r="P44" s="17"/>
      <c r="Q44" s="17"/>
    </row>
    <row r="45" spans="1:17" ht="15" x14ac:dyDescent="0.25">
      <c r="A45" s="15"/>
      <c r="B45" s="15"/>
      <c r="C45" s="16" t="s">
        <v>12</v>
      </c>
      <c r="D45" s="179"/>
      <c r="E45" s="180"/>
      <c r="F45" s="179"/>
      <c r="G45" s="199"/>
      <c r="H45" s="180"/>
      <c r="I45" s="179"/>
      <c r="J45" s="180"/>
      <c r="K45" s="181"/>
      <c r="L45" s="182"/>
      <c r="M45" s="181"/>
      <c r="N45" s="182"/>
      <c r="O45" s="136">
        <v>8109750</v>
      </c>
      <c r="P45" s="17"/>
      <c r="Q45" s="17"/>
    </row>
    <row r="46" spans="1:17" ht="15" x14ac:dyDescent="0.25">
      <c r="A46" s="5"/>
      <c r="B46" s="4"/>
      <c r="C46" s="1"/>
      <c r="D46" s="6"/>
      <c r="I46" s="17"/>
      <c r="J46" s="17"/>
      <c r="K46" s="17"/>
      <c r="L46" s="1"/>
      <c r="M46" s="18"/>
      <c r="N46" s="1"/>
      <c r="O46" s="17"/>
      <c r="P46" s="17"/>
      <c r="Q46" s="17"/>
    </row>
    <row r="47" spans="1:17" ht="24" x14ac:dyDescent="0.25">
      <c r="A47" s="8" t="s">
        <v>4</v>
      </c>
      <c r="B47" s="8" t="s">
        <v>5</v>
      </c>
      <c r="C47" s="9" t="s">
        <v>6</v>
      </c>
      <c r="D47" s="202" t="s">
        <v>14</v>
      </c>
      <c r="E47" s="203"/>
      <c r="F47" s="202" t="s">
        <v>15</v>
      </c>
      <c r="G47" s="204"/>
      <c r="H47" s="203"/>
      <c r="I47" s="202" t="s">
        <v>16</v>
      </c>
      <c r="J47" s="203"/>
      <c r="K47" s="202" t="s">
        <v>17</v>
      </c>
      <c r="L47" s="203"/>
      <c r="M47" s="205" t="s">
        <v>128</v>
      </c>
      <c r="N47" s="206"/>
      <c r="O47" s="146" t="s">
        <v>12</v>
      </c>
      <c r="P47" s="17"/>
      <c r="Q47" s="17"/>
    </row>
    <row r="48" spans="1:17" x14ac:dyDescent="0.3">
      <c r="A48" s="140" t="s">
        <v>146</v>
      </c>
      <c r="B48" s="140" t="s">
        <v>134</v>
      </c>
      <c r="C48" s="144" t="s">
        <v>133</v>
      </c>
      <c r="D48" s="149"/>
      <c r="E48" s="150"/>
      <c r="F48" s="149"/>
      <c r="G48" s="141"/>
      <c r="H48" s="150"/>
      <c r="I48" s="149"/>
      <c r="J48" s="150"/>
      <c r="K48" s="171" t="s">
        <v>135</v>
      </c>
      <c r="L48" s="172"/>
      <c r="M48" s="142"/>
      <c r="N48" s="143"/>
      <c r="O48" s="147">
        <v>30000</v>
      </c>
      <c r="P48" s="17"/>
      <c r="Q48" s="17"/>
    </row>
    <row r="49" spans="1:17" ht="26.25" customHeight="1" x14ac:dyDescent="0.3">
      <c r="A49" s="140" t="s">
        <v>146</v>
      </c>
      <c r="B49" s="11" t="s">
        <v>123</v>
      </c>
      <c r="C49" s="12" t="s">
        <v>124</v>
      </c>
      <c r="D49" s="183"/>
      <c r="E49" s="184"/>
      <c r="F49" s="183" t="s">
        <v>136</v>
      </c>
      <c r="G49" s="185"/>
      <c r="H49" s="184"/>
      <c r="I49" s="200"/>
      <c r="J49" s="201"/>
      <c r="K49" s="200"/>
      <c r="L49" s="201"/>
      <c r="M49" s="169"/>
      <c r="N49" s="170"/>
      <c r="O49" s="135">
        <v>8064750</v>
      </c>
      <c r="P49" s="17"/>
      <c r="Q49" s="17"/>
    </row>
    <row r="50" spans="1:17" ht="15" x14ac:dyDescent="0.25">
      <c r="A50" s="140" t="s">
        <v>146</v>
      </c>
      <c r="B50" s="11" t="s">
        <v>148</v>
      </c>
      <c r="C50" s="12" t="s">
        <v>149</v>
      </c>
      <c r="D50" s="183"/>
      <c r="E50" s="184"/>
      <c r="F50" s="183" t="s">
        <v>132</v>
      </c>
      <c r="G50" s="185"/>
      <c r="H50" s="184"/>
      <c r="I50" s="183"/>
      <c r="J50" s="184"/>
      <c r="K50" s="183"/>
      <c r="L50" s="184"/>
      <c r="M50" s="169"/>
      <c r="N50" s="170"/>
      <c r="O50" s="135">
        <v>10000</v>
      </c>
      <c r="P50" s="17"/>
      <c r="Q50" s="17"/>
    </row>
    <row r="51" spans="1:17" x14ac:dyDescent="0.3">
      <c r="A51" s="140" t="s">
        <v>146</v>
      </c>
      <c r="B51" s="11" t="s">
        <v>125</v>
      </c>
      <c r="C51" s="12" t="s">
        <v>130</v>
      </c>
      <c r="D51" s="183"/>
      <c r="E51" s="184"/>
      <c r="F51" s="183"/>
      <c r="G51" s="185"/>
      <c r="H51" s="184"/>
      <c r="I51" s="183"/>
      <c r="J51" s="184"/>
      <c r="K51" s="183"/>
      <c r="L51" s="184"/>
      <c r="M51" s="169">
        <v>5000</v>
      </c>
      <c r="N51" s="170"/>
      <c r="O51" s="135">
        <v>5000</v>
      </c>
      <c r="P51" s="17"/>
      <c r="Q51" s="17"/>
    </row>
    <row r="52" spans="1:17" ht="14.4" customHeight="1" x14ac:dyDescent="0.3">
      <c r="A52" s="140" t="s">
        <v>146</v>
      </c>
      <c r="B52" s="11"/>
      <c r="C52" s="12" t="s">
        <v>18</v>
      </c>
      <c r="D52" s="183"/>
      <c r="E52" s="184"/>
      <c r="F52" s="183" t="s">
        <v>163</v>
      </c>
      <c r="G52" s="185"/>
      <c r="H52" s="184"/>
      <c r="I52" s="183"/>
      <c r="J52" s="184"/>
      <c r="K52" s="183" t="s">
        <v>132</v>
      </c>
      <c r="L52" s="184"/>
      <c r="M52" s="169">
        <v>2500</v>
      </c>
      <c r="N52" s="170"/>
      <c r="O52" s="135">
        <v>12500</v>
      </c>
      <c r="P52" s="17"/>
      <c r="Q52" s="17"/>
    </row>
    <row r="53" spans="1:17" ht="14.4" customHeight="1" x14ac:dyDescent="0.3">
      <c r="A53" s="140" t="s">
        <v>146</v>
      </c>
      <c r="B53" s="11"/>
      <c r="C53" s="12" t="s">
        <v>19</v>
      </c>
      <c r="D53" s="183"/>
      <c r="E53" s="184"/>
      <c r="F53" s="183" t="s">
        <v>163</v>
      </c>
      <c r="G53" s="185"/>
      <c r="H53" s="184"/>
      <c r="I53" s="183"/>
      <c r="J53" s="184"/>
      <c r="K53" s="183" t="s">
        <v>147</v>
      </c>
      <c r="L53" s="184"/>
      <c r="M53" s="169">
        <v>-2500</v>
      </c>
      <c r="N53" s="170"/>
      <c r="O53" s="135">
        <v>-12500</v>
      </c>
      <c r="P53" s="17"/>
      <c r="Q53" s="17"/>
    </row>
    <row r="54" spans="1:17" ht="15" x14ac:dyDescent="0.25">
      <c r="A54" s="15"/>
      <c r="B54" s="15"/>
      <c r="C54" s="16" t="s">
        <v>12</v>
      </c>
      <c r="D54" s="179"/>
      <c r="E54" s="180"/>
      <c r="F54" s="179"/>
      <c r="G54" s="199"/>
      <c r="H54" s="180"/>
      <c r="I54" s="179"/>
      <c r="J54" s="180"/>
      <c r="K54" s="181"/>
      <c r="L54" s="182"/>
      <c r="M54" s="181"/>
      <c r="N54" s="182"/>
      <c r="O54" s="136">
        <v>8109750</v>
      </c>
      <c r="P54" s="17"/>
      <c r="Q54" s="17"/>
    </row>
    <row r="55" spans="1:17" ht="15" x14ac:dyDescent="0.25">
      <c r="A55" s="5"/>
      <c r="B55" s="4"/>
      <c r="C55" s="1"/>
      <c r="D55" s="6"/>
      <c r="I55" s="17"/>
      <c r="J55" s="17"/>
      <c r="K55" s="17"/>
      <c r="L55" s="1"/>
      <c r="M55" s="18"/>
      <c r="N55" s="1"/>
      <c r="O55" s="17"/>
      <c r="P55" s="17"/>
      <c r="Q55" s="17"/>
    </row>
    <row r="56" spans="1:17" ht="15" x14ac:dyDescent="0.25">
      <c r="A56" s="5"/>
      <c r="B56" s="4"/>
      <c r="C56" s="7" t="s">
        <v>20</v>
      </c>
      <c r="D56" s="6"/>
      <c r="I56" s="17"/>
      <c r="J56" s="17"/>
      <c r="K56" s="17"/>
      <c r="L56" s="1"/>
      <c r="M56" s="18"/>
      <c r="N56" s="1"/>
      <c r="O56" s="17"/>
      <c r="P56" s="17"/>
      <c r="Q56" s="17"/>
    </row>
    <row r="57" spans="1:17" ht="15" x14ac:dyDescent="0.25">
      <c r="A57" s="19"/>
      <c r="B57" s="19"/>
      <c r="C57" s="20"/>
      <c r="D57" s="21"/>
      <c r="E57" s="22"/>
      <c r="F57" s="23"/>
      <c r="G57" s="23"/>
      <c r="H57" s="23"/>
      <c r="I57" s="23"/>
      <c r="J57" s="23"/>
      <c r="K57" s="23"/>
      <c r="L57" s="20"/>
      <c r="M57" s="20"/>
      <c r="N57" s="20"/>
      <c r="O57" s="17"/>
      <c r="P57" s="17"/>
      <c r="Q57" s="17"/>
    </row>
    <row r="58" spans="1:17" ht="24" x14ac:dyDescent="0.3">
      <c r="A58" s="24" t="s">
        <v>21</v>
      </c>
      <c r="B58" s="24" t="s">
        <v>22</v>
      </c>
      <c r="C58" s="25" t="s">
        <v>23</v>
      </c>
      <c r="D58" s="24" t="s">
        <v>24</v>
      </c>
      <c r="E58" s="24" t="s">
        <v>25</v>
      </c>
      <c r="F58" s="192" t="s">
        <v>26</v>
      </c>
      <c r="G58" s="193"/>
      <c r="H58" s="194"/>
      <c r="I58" s="24" t="s">
        <v>27</v>
      </c>
      <c r="J58" s="24"/>
      <c r="K58" s="24"/>
      <c r="L58" s="26" t="s">
        <v>140</v>
      </c>
      <c r="M58" s="26" t="s">
        <v>160</v>
      </c>
      <c r="N58" s="26" t="s">
        <v>28</v>
      </c>
      <c r="O58" s="26" t="s">
        <v>114</v>
      </c>
      <c r="P58" s="26" t="s">
        <v>126</v>
      </c>
      <c r="Q58" s="26" t="s">
        <v>143</v>
      </c>
    </row>
    <row r="59" spans="1:17" x14ac:dyDescent="0.3">
      <c r="A59" s="27">
        <v>1</v>
      </c>
      <c r="B59" s="27">
        <v>2</v>
      </c>
      <c r="C59" s="28">
        <v>3</v>
      </c>
      <c r="D59" s="27">
        <v>4</v>
      </c>
      <c r="E59" s="29" t="s">
        <v>29</v>
      </c>
      <c r="F59" s="195">
        <v>6</v>
      </c>
      <c r="G59" s="196"/>
      <c r="H59" s="197"/>
      <c r="I59" s="27">
        <v>7</v>
      </c>
      <c r="J59" s="27"/>
      <c r="K59" s="27"/>
      <c r="L59" s="30">
        <v>8</v>
      </c>
      <c r="M59" s="30">
        <v>9</v>
      </c>
      <c r="N59" s="30">
        <v>10</v>
      </c>
      <c r="O59" s="31">
        <v>12</v>
      </c>
      <c r="P59" s="31">
        <v>13</v>
      </c>
      <c r="Q59" s="31">
        <v>13</v>
      </c>
    </row>
    <row r="60" spans="1:17" x14ac:dyDescent="0.3">
      <c r="A60" s="32"/>
      <c r="B60" s="33">
        <v>3301</v>
      </c>
      <c r="C60" s="34" t="s">
        <v>30</v>
      </c>
      <c r="D60" s="35"/>
      <c r="E60" s="36"/>
      <c r="F60" s="35"/>
      <c r="G60" s="35"/>
      <c r="H60" s="35"/>
      <c r="I60" s="37"/>
      <c r="J60" s="37"/>
      <c r="K60" s="37"/>
      <c r="L60" s="38"/>
      <c r="M60" s="39"/>
      <c r="N60" s="38"/>
      <c r="O60" s="40"/>
      <c r="P60" s="40"/>
      <c r="Q60" s="40"/>
    </row>
    <row r="61" spans="1:17" ht="15.6" x14ac:dyDescent="0.3">
      <c r="A61" s="41"/>
      <c r="B61" s="42" t="s">
        <v>31</v>
      </c>
      <c r="C61" s="198" t="s">
        <v>32</v>
      </c>
      <c r="D61" s="198"/>
      <c r="E61" s="198"/>
      <c r="F61" s="198"/>
      <c r="G61" s="198"/>
      <c r="H61" s="198"/>
      <c r="I61" s="198"/>
      <c r="J61" s="43"/>
      <c r="K61" s="43"/>
      <c r="L61" s="43"/>
      <c r="M61" s="43"/>
      <c r="N61" s="43"/>
      <c r="O61" s="44"/>
      <c r="P61" s="44"/>
      <c r="Q61" s="44"/>
    </row>
    <row r="62" spans="1:17" x14ac:dyDescent="0.3">
      <c r="A62" s="45" t="s">
        <v>33</v>
      </c>
      <c r="B62" s="46">
        <v>11.43</v>
      </c>
      <c r="C62" s="47" t="s">
        <v>34</v>
      </c>
      <c r="D62" s="45" t="s">
        <v>35</v>
      </c>
      <c r="E62" s="48" t="s">
        <v>36</v>
      </c>
      <c r="F62" s="49">
        <v>3</v>
      </c>
      <c r="G62" s="50" t="s">
        <v>37</v>
      </c>
      <c r="H62" s="50"/>
      <c r="I62" s="51"/>
      <c r="J62" s="51"/>
      <c r="K62" s="51"/>
      <c r="L62" s="52">
        <f>SUM(L63,L77,L137,L145)</f>
        <v>7606825</v>
      </c>
      <c r="M62" s="52">
        <f>M63+M77+M137</f>
        <v>2526253.4400000004</v>
      </c>
      <c r="N62" s="52">
        <f>M62/L62*100</f>
        <v>33.210353071090772</v>
      </c>
      <c r="O62" s="52">
        <f>SUM(O63,O77,O137,O145)</f>
        <v>8579819</v>
      </c>
      <c r="P62" s="52">
        <f>SUM(P63,P77,P137,P145)</f>
        <v>9300881</v>
      </c>
      <c r="Q62" s="52">
        <f>SUM(Q63,Q77,Q137,Q145)</f>
        <v>9314525</v>
      </c>
    </row>
    <row r="63" spans="1:17" x14ac:dyDescent="0.3">
      <c r="A63" s="45"/>
      <c r="B63" s="46">
        <v>11.43</v>
      </c>
      <c r="C63" s="53"/>
      <c r="D63" s="54"/>
      <c r="E63" s="48" t="s">
        <v>36</v>
      </c>
      <c r="F63" s="54"/>
      <c r="G63" s="50">
        <v>31</v>
      </c>
      <c r="H63" s="50" t="s">
        <v>38</v>
      </c>
      <c r="I63" s="51"/>
      <c r="J63" s="51"/>
      <c r="K63" s="51"/>
      <c r="L63" s="52">
        <f>SUM(L64,L69,L72)</f>
        <v>5256825</v>
      </c>
      <c r="M63" s="52">
        <f>M64+M69+M72</f>
        <v>1577038.75</v>
      </c>
      <c r="N63" s="52">
        <f>M63/L63*100</f>
        <v>29.999833549718698</v>
      </c>
      <c r="O63" s="52">
        <f>SUM(O64,O69,O72)</f>
        <v>6207175</v>
      </c>
      <c r="P63" s="52">
        <f>SUM(P64,P69,P72)</f>
        <v>6751425</v>
      </c>
      <c r="Q63" s="52">
        <f>SUM(Q64,Q69,Q72)</f>
        <v>6751425</v>
      </c>
    </row>
    <row r="64" spans="1:17" x14ac:dyDescent="0.3">
      <c r="A64" s="45"/>
      <c r="B64" s="55">
        <v>11.43</v>
      </c>
      <c r="C64" s="53"/>
      <c r="D64" s="50"/>
      <c r="E64" s="48" t="s">
        <v>36</v>
      </c>
      <c r="F64" s="50"/>
      <c r="G64" s="56">
        <v>311</v>
      </c>
      <c r="H64" s="57" t="s">
        <v>39</v>
      </c>
      <c r="I64" s="58"/>
      <c r="J64" s="58"/>
      <c r="K64" s="58"/>
      <c r="L64" s="59">
        <f>SUM(L65:L68)</f>
        <v>4405000</v>
      </c>
      <c r="M64" s="59">
        <f>SUM(M65,M66,M67,M68)</f>
        <v>1359333.11</v>
      </c>
      <c r="N64" s="59">
        <f>M64/L64*100</f>
        <v>30.858867423382524</v>
      </c>
      <c r="O64" s="59">
        <f>SUM(O65:O68)</f>
        <v>5195000</v>
      </c>
      <c r="P64" s="59">
        <f>SUM(P65,P66,P67,P68)</f>
        <v>5645000</v>
      </c>
      <c r="Q64" s="59">
        <f>SUM(Q65,Q66,Q67,Q68)</f>
        <v>5645000</v>
      </c>
    </row>
    <row r="65" spans="1:17" x14ac:dyDescent="0.3">
      <c r="A65" s="60"/>
      <c r="B65" s="46">
        <v>43</v>
      </c>
      <c r="C65" s="61"/>
      <c r="D65" s="62"/>
      <c r="E65" s="48" t="s">
        <v>36</v>
      </c>
      <c r="F65" s="63"/>
      <c r="G65" s="63"/>
      <c r="H65" s="64">
        <v>3111</v>
      </c>
      <c r="I65" s="176" t="s">
        <v>40</v>
      </c>
      <c r="J65" s="177"/>
      <c r="K65" s="178"/>
      <c r="L65" s="66">
        <v>3700000</v>
      </c>
      <c r="M65" s="65">
        <v>1066701.27</v>
      </c>
      <c r="N65" s="65"/>
      <c r="O65" s="66">
        <v>4500000</v>
      </c>
      <c r="P65" s="66">
        <v>4950000</v>
      </c>
      <c r="Q65" s="66">
        <v>4950000</v>
      </c>
    </row>
    <row r="66" spans="1:17" x14ac:dyDescent="0.3">
      <c r="A66" s="60"/>
      <c r="B66" s="46">
        <v>11</v>
      </c>
      <c r="C66" s="61"/>
      <c r="D66" s="62"/>
      <c r="E66" s="48" t="s">
        <v>115</v>
      </c>
      <c r="F66" s="63"/>
      <c r="G66" s="63"/>
      <c r="H66" s="64">
        <v>3111</v>
      </c>
      <c r="I66" s="176" t="s">
        <v>40</v>
      </c>
      <c r="J66" s="177"/>
      <c r="K66" s="178"/>
      <c r="L66" s="66">
        <v>690000</v>
      </c>
      <c r="M66" s="65">
        <v>291340.37</v>
      </c>
      <c r="N66" s="65"/>
      <c r="O66" s="66">
        <v>690000</v>
      </c>
      <c r="P66" s="66">
        <v>690000</v>
      </c>
      <c r="Q66" s="66">
        <v>690000</v>
      </c>
    </row>
    <row r="67" spans="1:17" x14ac:dyDescent="0.3">
      <c r="A67" s="60"/>
      <c r="B67" s="46">
        <v>43</v>
      </c>
      <c r="C67" s="67"/>
      <c r="D67" s="60"/>
      <c r="E67" s="48" t="s">
        <v>36</v>
      </c>
      <c r="F67" s="63"/>
      <c r="G67" s="63"/>
      <c r="H67" s="64">
        <v>3113</v>
      </c>
      <c r="I67" s="176" t="s">
        <v>41</v>
      </c>
      <c r="J67" s="177"/>
      <c r="K67" s="178"/>
      <c r="L67" s="66">
        <v>0</v>
      </c>
      <c r="M67" s="65">
        <v>0</v>
      </c>
      <c r="N67" s="65"/>
      <c r="O67" s="66">
        <v>0</v>
      </c>
      <c r="P67" s="66">
        <v>0</v>
      </c>
      <c r="Q67" s="66">
        <v>0</v>
      </c>
    </row>
    <row r="68" spans="1:17" x14ac:dyDescent="0.3">
      <c r="A68" s="60"/>
      <c r="B68" s="46">
        <v>11</v>
      </c>
      <c r="C68" s="67"/>
      <c r="D68" s="60"/>
      <c r="E68" s="48" t="s">
        <v>115</v>
      </c>
      <c r="F68" s="63"/>
      <c r="G68" s="63"/>
      <c r="H68" s="64">
        <v>3113</v>
      </c>
      <c r="I68" s="176" t="s">
        <v>41</v>
      </c>
      <c r="J68" s="177"/>
      <c r="K68" s="178"/>
      <c r="L68" s="66">
        <v>15000</v>
      </c>
      <c r="M68" s="65">
        <v>1291.47</v>
      </c>
      <c r="N68" s="65"/>
      <c r="O68" s="66">
        <v>5000</v>
      </c>
      <c r="P68" s="66">
        <v>5000</v>
      </c>
      <c r="Q68" s="66">
        <v>5000</v>
      </c>
    </row>
    <row r="69" spans="1:17" x14ac:dyDescent="0.3">
      <c r="A69" s="137"/>
      <c r="B69" s="138">
        <v>11.43</v>
      </c>
      <c r="C69" s="68"/>
      <c r="D69" s="139"/>
      <c r="E69" s="48" t="s">
        <v>36</v>
      </c>
      <c r="F69" s="69"/>
      <c r="G69" s="70" t="s">
        <v>42</v>
      </c>
      <c r="H69" s="57" t="s">
        <v>43</v>
      </c>
      <c r="I69" s="71"/>
      <c r="J69" s="71"/>
      <c r="K69" s="71"/>
      <c r="L69" s="59">
        <f>SUM(L70,L71)</f>
        <v>125000</v>
      </c>
      <c r="M69" s="59">
        <f>SUM(M70,M71)</f>
        <v>39582.479999999996</v>
      </c>
      <c r="N69" s="59">
        <f>M69/L69*100</f>
        <v>31.665983999999998</v>
      </c>
      <c r="O69" s="59">
        <f>SUM(O70,O71)</f>
        <v>155000</v>
      </c>
      <c r="P69" s="59">
        <f>SUM(P70,P71)</f>
        <v>175000</v>
      </c>
      <c r="Q69" s="59">
        <f>SUM(Q70,Q71)</f>
        <v>175000</v>
      </c>
    </row>
    <row r="70" spans="1:17" x14ac:dyDescent="0.3">
      <c r="A70" s="60"/>
      <c r="B70" s="46">
        <v>43</v>
      </c>
      <c r="C70" s="72"/>
      <c r="D70" s="60"/>
      <c r="E70" s="48" t="s">
        <v>36</v>
      </c>
      <c r="F70" s="63"/>
      <c r="G70" s="63"/>
      <c r="H70" s="64">
        <v>3121</v>
      </c>
      <c r="I70" s="176" t="s">
        <v>43</v>
      </c>
      <c r="J70" s="177"/>
      <c r="K70" s="178"/>
      <c r="L70" s="74">
        <v>100000</v>
      </c>
      <c r="M70" s="73">
        <v>30517.67</v>
      </c>
      <c r="N70" s="73"/>
      <c r="O70" s="74">
        <v>130000</v>
      </c>
      <c r="P70" s="74">
        <v>150000</v>
      </c>
      <c r="Q70" s="74">
        <v>150000</v>
      </c>
    </row>
    <row r="71" spans="1:17" x14ac:dyDescent="0.3">
      <c r="A71" s="60"/>
      <c r="B71" s="46">
        <v>11</v>
      </c>
      <c r="C71" s="72"/>
      <c r="D71" s="60"/>
      <c r="E71" s="48" t="s">
        <v>115</v>
      </c>
      <c r="F71" s="63"/>
      <c r="G71" s="63"/>
      <c r="H71" s="64">
        <v>3121</v>
      </c>
      <c r="I71" s="176" t="s">
        <v>43</v>
      </c>
      <c r="J71" s="177"/>
      <c r="K71" s="178"/>
      <c r="L71" s="74">
        <v>25000</v>
      </c>
      <c r="M71" s="73">
        <v>9064.81</v>
      </c>
      <c r="N71" s="73"/>
      <c r="O71" s="74">
        <v>25000</v>
      </c>
      <c r="P71" s="74">
        <v>25000</v>
      </c>
      <c r="Q71" s="74">
        <v>25000</v>
      </c>
    </row>
    <row r="72" spans="1:17" x14ac:dyDescent="0.3">
      <c r="A72" s="75"/>
      <c r="B72" s="55">
        <v>11.43</v>
      </c>
      <c r="C72" s="76"/>
      <c r="D72" s="75"/>
      <c r="E72" s="48" t="s">
        <v>36</v>
      </c>
      <c r="F72" s="77"/>
      <c r="G72" s="70" t="s">
        <v>44</v>
      </c>
      <c r="H72" s="57" t="s">
        <v>45</v>
      </c>
      <c r="I72" s="78"/>
      <c r="J72" s="78"/>
      <c r="K72" s="78"/>
      <c r="L72" s="59">
        <f>SUM(L73,L74,L75,L76)</f>
        <v>726825</v>
      </c>
      <c r="M72" s="59">
        <f>SUM(M73,M74,M75,M76)</f>
        <v>178123.16</v>
      </c>
      <c r="N72" s="59">
        <f>M72/L72*100</f>
        <v>24.507021635194167</v>
      </c>
      <c r="O72" s="59">
        <f>SUM(O73,O74,O75,O76)</f>
        <v>857175</v>
      </c>
      <c r="P72" s="59">
        <f>SUM(P73,P74,P75,P76)</f>
        <v>931425</v>
      </c>
      <c r="Q72" s="59">
        <f>SUM(Q73,Q74,Q75,Q76)</f>
        <v>931425</v>
      </c>
    </row>
    <row r="73" spans="1:17" x14ac:dyDescent="0.3">
      <c r="A73" s="60"/>
      <c r="B73" s="46">
        <v>43</v>
      </c>
      <c r="C73" s="72"/>
      <c r="D73" s="60"/>
      <c r="E73" s="48" t="s">
        <v>36</v>
      </c>
      <c r="F73" s="63"/>
      <c r="G73" s="63"/>
      <c r="H73" s="64">
        <v>3132</v>
      </c>
      <c r="I73" s="79" t="s">
        <v>46</v>
      </c>
      <c r="J73" s="79"/>
      <c r="K73" s="79"/>
      <c r="L73" s="66">
        <v>610500</v>
      </c>
      <c r="M73" s="65">
        <v>132629.37</v>
      </c>
      <c r="N73" s="65"/>
      <c r="O73" s="66">
        <v>742500</v>
      </c>
      <c r="P73" s="66">
        <v>816750</v>
      </c>
      <c r="Q73" s="66">
        <v>816750</v>
      </c>
    </row>
    <row r="74" spans="1:17" x14ac:dyDescent="0.3">
      <c r="A74" s="60"/>
      <c r="B74" s="46">
        <v>11</v>
      </c>
      <c r="C74" s="72"/>
      <c r="D74" s="60"/>
      <c r="E74" s="48" t="s">
        <v>115</v>
      </c>
      <c r="F74" s="63"/>
      <c r="G74" s="63"/>
      <c r="H74" s="64">
        <v>3132</v>
      </c>
      <c r="I74" s="79" t="s">
        <v>46</v>
      </c>
      <c r="J74" s="79"/>
      <c r="K74" s="79"/>
      <c r="L74" s="66">
        <v>116325</v>
      </c>
      <c r="M74" s="65">
        <v>45493.79</v>
      </c>
      <c r="N74" s="65"/>
      <c r="O74" s="66">
        <v>114675</v>
      </c>
      <c r="P74" s="66">
        <v>114675</v>
      </c>
      <c r="Q74" s="66">
        <v>114675</v>
      </c>
    </row>
    <row r="75" spans="1:17" x14ac:dyDescent="0.3">
      <c r="A75" s="60"/>
      <c r="B75" s="46">
        <v>43</v>
      </c>
      <c r="C75" s="72"/>
      <c r="D75" s="60"/>
      <c r="E75" s="48" t="s">
        <v>36</v>
      </c>
      <c r="F75" s="63"/>
      <c r="G75" s="148"/>
      <c r="H75" s="64">
        <v>3133</v>
      </c>
      <c r="I75" s="79" t="s">
        <v>47</v>
      </c>
      <c r="J75" s="79"/>
      <c r="K75" s="79"/>
      <c r="L75" s="66">
        <v>0</v>
      </c>
      <c r="M75" s="65">
        <v>0</v>
      </c>
      <c r="N75" s="65"/>
      <c r="O75" s="66">
        <v>0</v>
      </c>
      <c r="P75" s="66">
        <v>0</v>
      </c>
      <c r="Q75" s="66">
        <v>0</v>
      </c>
    </row>
    <row r="76" spans="1:17" x14ac:dyDescent="0.3">
      <c r="A76" s="60"/>
      <c r="B76" s="46">
        <v>11</v>
      </c>
      <c r="C76" s="72"/>
      <c r="D76" s="60"/>
      <c r="E76" s="48" t="s">
        <v>115</v>
      </c>
      <c r="F76" s="63"/>
      <c r="G76" s="148"/>
      <c r="H76" s="64">
        <v>3133</v>
      </c>
      <c r="I76" s="79" t="s">
        <v>47</v>
      </c>
      <c r="J76" s="79"/>
      <c r="K76" s="79"/>
      <c r="L76" s="66">
        <v>0</v>
      </c>
      <c r="M76" s="65">
        <v>0</v>
      </c>
      <c r="N76" s="65"/>
      <c r="O76" s="66">
        <v>0</v>
      </c>
      <c r="P76" s="66">
        <v>0</v>
      </c>
      <c r="Q76" s="66">
        <v>0</v>
      </c>
    </row>
    <row r="77" spans="1:17" x14ac:dyDescent="0.3">
      <c r="A77" s="45"/>
      <c r="B77" s="55">
        <v>11.43</v>
      </c>
      <c r="C77" s="80"/>
      <c r="D77" s="45"/>
      <c r="E77" s="48" t="s">
        <v>36</v>
      </c>
      <c r="F77" s="69"/>
      <c r="G77" s="81">
        <v>32</v>
      </c>
      <c r="H77" s="186" t="s">
        <v>48</v>
      </c>
      <c r="I77" s="187"/>
      <c r="J77" s="187"/>
      <c r="K77" s="188"/>
      <c r="L77" s="52">
        <f>SUM(L78,L87,L98,L118,L122)</f>
        <v>2323000</v>
      </c>
      <c r="M77" s="52">
        <f>M78+M87+M98+M122+M118</f>
        <v>949214.69000000018</v>
      </c>
      <c r="N77" s="52">
        <f>M77/L77*100</f>
        <v>40.86158803271632</v>
      </c>
      <c r="O77" s="52">
        <f>SUM(O78,O87,O98,O118,O122)</f>
        <v>2345644</v>
      </c>
      <c r="P77" s="52">
        <f>SUM(P78,P87,P98,P118,P122)</f>
        <v>2522456</v>
      </c>
      <c r="Q77" s="52">
        <f>SUM(Q78,Q87,Q98,Q118,Q122)</f>
        <v>2536100</v>
      </c>
    </row>
    <row r="78" spans="1:17" x14ac:dyDescent="0.3">
      <c r="A78" s="75"/>
      <c r="B78" s="55">
        <v>11.43</v>
      </c>
      <c r="C78" s="76"/>
      <c r="D78" s="75"/>
      <c r="E78" s="48" t="s">
        <v>36</v>
      </c>
      <c r="F78" s="77"/>
      <c r="G78" s="82" t="s">
        <v>49</v>
      </c>
      <c r="H78" s="83" t="s">
        <v>50</v>
      </c>
      <c r="I78" s="84"/>
      <c r="J78" s="84"/>
      <c r="K78" s="84"/>
      <c r="L78" s="85">
        <f>SUM(L79,L80,L81,L82,L83,L84,L85,L86)</f>
        <v>452000</v>
      </c>
      <c r="M78" s="85">
        <f>SUM(M79,M80,M81,M82,M83,M84,M85,M86)</f>
        <v>71038.02</v>
      </c>
      <c r="N78" s="85">
        <f>M78/L78*100</f>
        <v>15.716376106194691</v>
      </c>
      <c r="O78" s="85">
        <f>SUM(O79,O80,O81,O82,O83,O84,O85,O86)</f>
        <v>487000</v>
      </c>
      <c r="P78" s="85">
        <f>SUM(P79,P80,P81,P82,P83,P84,P85,P86)</f>
        <v>510000</v>
      </c>
      <c r="Q78" s="85">
        <f>SUM(Q79,Q80,Q81,Q82,Q83,Q84,Q85,Q86)</f>
        <v>510000</v>
      </c>
    </row>
    <row r="79" spans="1:17" x14ac:dyDescent="0.3">
      <c r="A79" s="60"/>
      <c r="B79" s="46">
        <v>43</v>
      </c>
      <c r="C79" s="72"/>
      <c r="D79" s="60"/>
      <c r="E79" s="48" t="s">
        <v>36</v>
      </c>
      <c r="F79" s="63"/>
      <c r="G79" s="63"/>
      <c r="H79" s="64">
        <v>3211</v>
      </c>
      <c r="I79" s="176" t="s">
        <v>51</v>
      </c>
      <c r="J79" s="177"/>
      <c r="K79" s="178"/>
      <c r="L79" s="66">
        <v>170000</v>
      </c>
      <c r="M79" s="65">
        <v>19438.8</v>
      </c>
      <c r="N79" s="65"/>
      <c r="O79" s="66">
        <v>180000</v>
      </c>
      <c r="P79" s="66">
        <v>190000</v>
      </c>
      <c r="Q79" s="66">
        <v>190000</v>
      </c>
    </row>
    <row r="80" spans="1:17" x14ac:dyDescent="0.3">
      <c r="A80" s="60"/>
      <c r="B80" s="46">
        <v>11</v>
      </c>
      <c r="C80" s="72"/>
      <c r="D80" s="60"/>
      <c r="E80" s="48" t="s">
        <v>115</v>
      </c>
      <c r="F80" s="63"/>
      <c r="G80" s="63"/>
      <c r="H80" s="64">
        <v>3211</v>
      </c>
      <c r="I80" s="176" t="s">
        <v>51</v>
      </c>
      <c r="J80" s="177"/>
      <c r="K80" s="178"/>
      <c r="L80" s="66">
        <v>10000</v>
      </c>
      <c r="M80" s="65">
        <v>600</v>
      </c>
      <c r="N80" s="65"/>
      <c r="O80" s="66">
        <v>20000</v>
      </c>
      <c r="P80" s="66">
        <v>20000</v>
      </c>
      <c r="Q80" s="66">
        <v>20000</v>
      </c>
    </row>
    <row r="81" spans="1:17" x14ac:dyDescent="0.3">
      <c r="A81" s="60"/>
      <c r="B81" s="46">
        <v>43</v>
      </c>
      <c r="C81" s="72"/>
      <c r="D81" s="60"/>
      <c r="E81" s="48" t="s">
        <v>36</v>
      </c>
      <c r="F81" s="63"/>
      <c r="G81" s="63"/>
      <c r="H81" s="64">
        <v>3212</v>
      </c>
      <c r="I81" s="79" t="s">
        <v>52</v>
      </c>
      <c r="J81" s="79"/>
      <c r="K81" s="79"/>
      <c r="L81" s="66">
        <v>157000</v>
      </c>
      <c r="M81" s="65">
        <v>26765.59</v>
      </c>
      <c r="N81" s="65"/>
      <c r="O81" s="66">
        <v>172000</v>
      </c>
      <c r="P81" s="66">
        <v>185000</v>
      </c>
      <c r="Q81" s="66">
        <v>185000</v>
      </c>
    </row>
    <row r="82" spans="1:17" x14ac:dyDescent="0.3">
      <c r="A82" s="60"/>
      <c r="B82" s="46">
        <v>11</v>
      </c>
      <c r="C82" s="72"/>
      <c r="D82" s="60"/>
      <c r="E82" s="48" t="s">
        <v>115</v>
      </c>
      <c r="F82" s="63"/>
      <c r="G82" s="63"/>
      <c r="H82" s="64">
        <v>3212</v>
      </c>
      <c r="I82" s="79" t="s">
        <v>52</v>
      </c>
      <c r="J82" s="79"/>
      <c r="K82" s="79"/>
      <c r="L82" s="66">
        <v>35000</v>
      </c>
      <c r="M82" s="65">
        <v>11231.72</v>
      </c>
      <c r="N82" s="65"/>
      <c r="O82" s="66">
        <v>25000</v>
      </c>
      <c r="P82" s="66">
        <v>25000</v>
      </c>
      <c r="Q82" s="66">
        <v>25000</v>
      </c>
    </row>
    <row r="83" spans="1:17" x14ac:dyDescent="0.3">
      <c r="A83" s="60"/>
      <c r="B83" s="46">
        <v>43</v>
      </c>
      <c r="C83" s="72"/>
      <c r="D83" s="60"/>
      <c r="E83" s="48" t="s">
        <v>36</v>
      </c>
      <c r="F83" s="63"/>
      <c r="G83" s="63"/>
      <c r="H83" s="64">
        <v>3213</v>
      </c>
      <c r="I83" s="79" t="s">
        <v>53</v>
      </c>
      <c r="J83" s="79"/>
      <c r="K83" s="79"/>
      <c r="L83" s="66">
        <v>60000</v>
      </c>
      <c r="M83" s="65">
        <v>10692.5</v>
      </c>
      <c r="N83" s="65"/>
      <c r="O83" s="66">
        <v>60000</v>
      </c>
      <c r="P83" s="66">
        <v>60000</v>
      </c>
      <c r="Q83" s="66">
        <v>60000</v>
      </c>
    </row>
    <row r="84" spans="1:17" x14ac:dyDescent="0.3">
      <c r="A84" s="60"/>
      <c r="B84" s="46">
        <v>11</v>
      </c>
      <c r="C84" s="72"/>
      <c r="D84" s="60"/>
      <c r="E84" s="48" t="s">
        <v>115</v>
      </c>
      <c r="F84" s="63"/>
      <c r="G84" s="63"/>
      <c r="H84" s="64">
        <v>3213</v>
      </c>
      <c r="I84" s="79" t="s">
        <v>53</v>
      </c>
      <c r="J84" s="79"/>
      <c r="K84" s="79"/>
      <c r="L84" s="66">
        <v>5000</v>
      </c>
      <c r="M84" s="65">
        <v>2253.41</v>
      </c>
      <c r="N84" s="65"/>
      <c r="O84" s="66">
        <v>15000</v>
      </c>
      <c r="P84" s="66">
        <v>15000</v>
      </c>
      <c r="Q84" s="66">
        <v>15000</v>
      </c>
    </row>
    <row r="85" spans="1:17" x14ac:dyDescent="0.3">
      <c r="A85" s="60"/>
      <c r="B85" s="46">
        <v>43</v>
      </c>
      <c r="C85" s="72"/>
      <c r="D85" s="60"/>
      <c r="E85" s="48" t="s">
        <v>36</v>
      </c>
      <c r="F85" s="63"/>
      <c r="G85" s="63"/>
      <c r="H85" s="64">
        <v>3214</v>
      </c>
      <c r="I85" s="79" t="s">
        <v>54</v>
      </c>
      <c r="J85" s="79"/>
      <c r="K85" s="79"/>
      <c r="L85" s="66">
        <v>10000</v>
      </c>
      <c r="M85" s="65">
        <v>0</v>
      </c>
      <c r="N85" s="65"/>
      <c r="O85" s="66">
        <v>10000</v>
      </c>
      <c r="P85" s="66">
        <v>10000</v>
      </c>
      <c r="Q85" s="66">
        <v>10000</v>
      </c>
    </row>
    <row r="86" spans="1:17" x14ac:dyDescent="0.3">
      <c r="A86" s="60"/>
      <c r="B86" s="46">
        <v>11</v>
      </c>
      <c r="C86" s="72"/>
      <c r="D86" s="60"/>
      <c r="E86" s="48" t="s">
        <v>115</v>
      </c>
      <c r="F86" s="63"/>
      <c r="G86" s="63"/>
      <c r="H86" s="64">
        <v>3214</v>
      </c>
      <c r="I86" s="79" t="s">
        <v>54</v>
      </c>
      <c r="J86" s="79"/>
      <c r="K86" s="79"/>
      <c r="L86" s="66">
        <v>5000</v>
      </c>
      <c r="M86" s="65">
        <v>56</v>
      </c>
      <c r="N86" s="65"/>
      <c r="O86" s="66">
        <v>5000</v>
      </c>
      <c r="P86" s="66">
        <v>5000</v>
      </c>
      <c r="Q86" s="66">
        <v>5000</v>
      </c>
    </row>
    <row r="87" spans="1:17" x14ac:dyDescent="0.3">
      <c r="A87" s="75"/>
      <c r="B87" s="55">
        <v>11.43</v>
      </c>
      <c r="C87" s="76"/>
      <c r="D87" s="75"/>
      <c r="E87" s="48" t="s">
        <v>36</v>
      </c>
      <c r="F87" s="77"/>
      <c r="G87" s="70" t="s">
        <v>55</v>
      </c>
      <c r="H87" s="189" t="s">
        <v>56</v>
      </c>
      <c r="I87" s="190"/>
      <c r="J87" s="190"/>
      <c r="K87" s="191"/>
      <c r="L87" s="59">
        <f>SUM(L88,L89,L90,L91,L92,L93,L94,L95,L97)</f>
        <v>535500</v>
      </c>
      <c r="M87" s="59">
        <f>SUM(M88,M89,M90,M91,M92,M93,M94,M95,M97)</f>
        <v>244542.94</v>
      </c>
      <c r="N87" s="85">
        <f>M87/L87*100</f>
        <v>45.666281979458454</v>
      </c>
      <c r="O87" s="59">
        <f>SUM(O88,O89,O90,O91,O92,O93,O94,O95,O97)</f>
        <v>550550</v>
      </c>
      <c r="P87" s="59">
        <f>SUM(P88,P89,P90,P91,P92,P93,P94,P95,P97)</f>
        <v>573000</v>
      </c>
      <c r="Q87" s="59">
        <f>SUM(Q88,Q89,Q90,Q91,Q92,Q93,Q94,Q95,Q97)</f>
        <v>573000</v>
      </c>
    </row>
    <row r="88" spans="1:17" x14ac:dyDescent="0.3">
      <c r="A88" s="60"/>
      <c r="B88" s="46">
        <v>43</v>
      </c>
      <c r="C88" s="72"/>
      <c r="D88" s="45"/>
      <c r="E88" s="48" t="s">
        <v>36</v>
      </c>
      <c r="F88" s="63"/>
      <c r="G88" s="63"/>
      <c r="H88" s="64">
        <v>3221</v>
      </c>
      <c r="I88" s="79" t="s">
        <v>57</v>
      </c>
      <c r="J88" s="79"/>
      <c r="K88" s="79"/>
      <c r="L88" s="66">
        <v>50000</v>
      </c>
      <c r="M88" s="65">
        <v>16657.349999999999</v>
      </c>
      <c r="N88" s="65"/>
      <c r="O88" s="66">
        <v>40000</v>
      </c>
      <c r="P88" s="66">
        <v>40000</v>
      </c>
      <c r="Q88" s="66">
        <v>40000</v>
      </c>
    </row>
    <row r="89" spans="1:17" ht="13.2" customHeight="1" x14ac:dyDescent="0.3">
      <c r="A89" s="60"/>
      <c r="B89" s="46">
        <v>11</v>
      </c>
      <c r="C89" s="72"/>
      <c r="D89" s="45"/>
      <c r="E89" s="48" t="s">
        <v>115</v>
      </c>
      <c r="F89" s="63"/>
      <c r="G89" s="63"/>
      <c r="H89" s="64">
        <v>3221</v>
      </c>
      <c r="I89" s="79" t="s">
        <v>57</v>
      </c>
      <c r="J89" s="79"/>
      <c r="K89" s="79"/>
      <c r="L89" s="66">
        <v>25000</v>
      </c>
      <c r="M89" s="65">
        <v>13690.36</v>
      </c>
      <c r="N89" s="65"/>
      <c r="O89" s="66">
        <v>25000</v>
      </c>
      <c r="P89" s="66">
        <v>25000</v>
      </c>
      <c r="Q89" s="66">
        <v>25000</v>
      </c>
    </row>
    <row r="90" spans="1:17" x14ac:dyDescent="0.3">
      <c r="A90" s="60"/>
      <c r="B90" s="46">
        <v>11</v>
      </c>
      <c r="C90" s="72"/>
      <c r="D90" s="45"/>
      <c r="E90" s="48" t="s">
        <v>115</v>
      </c>
      <c r="F90" s="63"/>
      <c r="G90" s="63"/>
      <c r="H90" s="64">
        <v>3222</v>
      </c>
      <c r="I90" s="129" t="s">
        <v>116</v>
      </c>
      <c r="J90" s="127"/>
      <c r="K90" s="128"/>
      <c r="L90" s="66">
        <v>100000</v>
      </c>
      <c r="M90" s="65">
        <v>55655.9</v>
      </c>
      <c r="N90" s="65"/>
      <c r="O90" s="66">
        <v>110000</v>
      </c>
      <c r="P90" s="66">
        <v>110000</v>
      </c>
      <c r="Q90" s="66">
        <v>110000</v>
      </c>
    </row>
    <row r="91" spans="1:17" x14ac:dyDescent="0.3">
      <c r="A91" s="60"/>
      <c r="B91" s="46">
        <v>43</v>
      </c>
      <c r="C91" s="72"/>
      <c r="D91" s="45"/>
      <c r="E91" s="48" t="s">
        <v>36</v>
      </c>
      <c r="F91" s="63"/>
      <c r="G91" s="63"/>
      <c r="H91" s="64">
        <v>3223</v>
      </c>
      <c r="I91" s="176" t="s">
        <v>58</v>
      </c>
      <c r="J91" s="177"/>
      <c r="K91" s="178"/>
      <c r="L91" s="66">
        <v>170500</v>
      </c>
      <c r="M91" s="65">
        <v>53172.98</v>
      </c>
      <c r="N91" s="65"/>
      <c r="O91" s="66">
        <v>187550</v>
      </c>
      <c r="P91" s="66">
        <v>206000</v>
      </c>
      <c r="Q91" s="66">
        <v>206000</v>
      </c>
    </row>
    <row r="92" spans="1:17" x14ac:dyDescent="0.3">
      <c r="A92" s="60"/>
      <c r="B92" s="46">
        <v>11</v>
      </c>
      <c r="C92" s="72"/>
      <c r="D92" s="45"/>
      <c r="E92" s="48" t="s">
        <v>115</v>
      </c>
      <c r="F92" s="63"/>
      <c r="G92" s="63"/>
      <c r="H92" s="64">
        <v>3223</v>
      </c>
      <c r="I92" s="176" t="s">
        <v>58</v>
      </c>
      <c r="J92" s="177"/>
      <c r="K92" s="178"/>
      <c r="L92" s="66">
        <v>110000</v>
      </c>
      <c r="M92" s="65">
        <v>52401.56</v>
      </c>
      <c r="N92" s="65"/>
      <c r="O92" s="66">
        <v>110000</v>
      </c>
      <c r="P92" s="66">
        <v>110000</v>
      </c>
      <c r="Q92" s="66">
        <v>110000</v>
      </c>
    </row>
    <row r="93" spans="1:17" x14ac:dyDescent="0.3">
      <c r="A93" s="60"/>
      <c r="B93" s="46">
        <v>43</v>
      </c>
      <c r="C93" s="72"/>
      <c r="D93" s="45"/>
      <c r="E93" s="48" t="s">
        <v>36</v>
      </c>
      <c r="F93" s="63"/>
      <c r="G93" s="63"/>
      <c r="H93" s="64">
        <v>3224</v>
      </c>
      <c r="I93" s="79" t="s">
        <v>59</v>
      </c>
      <c r="J93" s="79"/>
      <c r="K93" s="79"/>
      <c r="L93" s="66">
        <v>40000</v>
      </c>
      <c r="M93" s="65">
        <v>29669.09</v>
      </c>
      <c r="N93" s="65"/>
      <c r="O93" s="66">
        <v>31000</v>
      </c>
      <c r="P93" s="66">
        <v>35000</v>
      </c>
      <c r="Q93" s="66">
        <v>35000</v>
      </c>
    </row>
    <row r="94" spans="1:17" x14ac:dyDescent="0.3">
      <c r="A94" s="60"/>
      <c r="B94" s="46">
        <v>11</v>
      </c>
      <c r="C94" s="72"/>
      <c r="D94" s="45"/>
      <c r="E94" s="48" t="s">
        <v>115</v>
      </c>
      <c r="F94" s="63"/>
      <c r="G94" s="63"/>
      <c r="H94" s="64">
        <v>3224</v>
      </c>
      <c r="I94" s="79" t="s">
        <v>59</v>
      </c>
      <c r="J94" s="79"/>
      <c r="K94" s="79"/>
      <c r="L94" s="66">
        <v>15000</v>
      </c>
      <c r="M94" s="65">
        <v>10332.67</v>
      </c>
      <c r="N94" s="65"/>
      <c r="O94" s="66">
        <v>25000</v>
      </c>
      <c r="P94" s="66">
        <v>25000</v>
      </c>
      <c r="Q94" s="66">
        <v>25000</v>
      </c>
    </row>
    <row r="95" spans="1:17" x14ac:dyDescent="0.3">
      <c r="A95" s="60"/>
      <c r="B95" s="46">
        <v>43</v>
      </c>
      <c r="C95" s="72"/>
      <c r="D95" s="45"/>
      <c r="E95" s="48" t="s">
        <v>36</v>
      </c>
      <c r="F95" s="63"/>
      <c r="G95" s="63"/>
      <c r="H95" s="64">
        <v>3225</v>
      </c>
      <c r="I95" s="176" t="s">
        <v>60</v>
      </c>
      <c r="J95" s="177"/>
      <c r="K95" s="178"/>
      <c r="L95" s="66">
        <v>25000</v>
      </c>
      <c r="M95" s="65">
        <v>12963.03</v>
      </c>
      <c r="N95" s="65"/>
      <c r="O95" s="66">
        <v>20000</v>
      </c>
      <c r="P95" s="66">
        <v>20000</v>
      </c>
      <c r="Q95" s="66">
        <v>20000</v>
      </c>
    </row>
    <row r="96" spans="1:17" x14ac:dyDescent="0.3">
      <c r="A96" s="60"/>
      <c r="B96" s="46">
        <v>11</v>
      </c>
      <c r="C96" s="72"/>
      <c r="D96" s="45"/>
      <c r="E96" s="48" t="s">
        <v>115</v>
      </c>
      <c r="F96" s="63"/>
      <c r="G96" s="63"/>
      <c r="H96" s="64">
        <v>3225</v>
      </c>
      <c r="I96" s="176" t="s">
        <v>60</v>
      </c>
      <c r="J96" s="177"/>
      <c r="K96" s="178"/>
      <c r="L96" s="66">
        <v>21000</v>
      </c>
      <c r="M96" s="65">
        <v>12142.04</v>
      </c>
      <c r="N96" s="65"/>
      <c r="O96" s="66">
        <v>16000</v>
      </c>
      <c r="P96" s="66">
        <v>16000</v>
      </c>
      <c r="Q96" s="66">
        <v>16000</v>
      </c>
    </row>
    <row r="97" spans="1:17" x14ac:dyDescent="0.3">
      <c r="A97" s="60"/>
      <c r="B97" s="46">
        <v>43</v>
      </c>
      <c r="C97" s="72"/>
      <c r="D97" s="45"/>
      <c r="E97" s="48" t="s">
        <v>36</v>
      </c>
      <c r="F97" s="63"/>
      <c r="G97" s="63"/>
      <c r="H97" s="64">
        <v>3227</v>
      </c>
      <c r="I97" s="176" t="s">
        <v>144</v>
      </c>
      <c r="J97" s="177"/>
      <c r="K97" s="178"/>
      <c r="L97" s="66">
        <v>0</v>
      </c>
      <c r="M97" s="65">
        <v>0</v>
      </c>
      <c r="N97" s="65"/>
      <c r="O97" s="66">
        <v>2000</v>
      </c>
      <c r="P97" s="66">
        <v>2000</v>
      </c>
      <c r="Q97" s="66">
        <v>2000</v>
      </c>
    </row>
    <row r="98" spans="1:17" x14ac:dyDescent="0.3">
      <c r="A98" s="75"/>
      <c r="B98" s="55" t="s">
        <v>142</v>
      </c>
      <c r="C98" s="76"/>
      <c r="D98" s="75"/>
      <c r="E98" s="48" t="s">
        <v>36</v>
      </c>
      <c r="F98" s="77"/>
      <c r="G98" s="70" t="s">
        <v>61</v>
      </c>
      <c r="H98" s="57" t="s">
        <v>62</v>
      </c>
      <c r="I98" s="86"/>
      <c r="J98" s="86"/>
      <c r="K98" s="86"/>
      <c r="L98" s="59">
        <f>SUM(L99,L100,L101,L102,L103,L104,L105,L106,L107,L108,L109,L110,L111,L112,L113,L114,L115,L116,L117)</f>
        <v>1122500</v>
      </c>
      <c r="M98" s="59">
        <f>SUM(M99,M100,M101,M102,M103,M104,M105,M106,M107,M108,M109,M110,M111,M112,M113,M114,M115,M116,M117)</f>
        <v>556417.79000000015</v>
      </c>
      <c r="N98" s="59">
        <f>M98/L98*100</f>
        <v>49.569513585746115</v>
      </c>
      <c r="O98" s="59">
        <f>SUM(O99,O100,O101,O102,O103,O104,O105,O106,O107,O108,O109,O110,O111,O112,O113,O114,O115,O116,O117)</f>
        <v>1087094</v>
      </c>
      <c r="P98" s="59">
        <f t="shared" ref="P98:Q98" si="0">SUM(P99,P100,P101,P102,P103,P104,P105,P106,P107,P108,P109,P110,P111,P112,P113,P114,P115,P116,P117)</f>
        <v>1218456</v>
      </c>
      <c r="Q98" s="59">
        <f t="shared" si="0"/>
        <v>1232100</v>
      </c>
    </row>
    <row r="99" spans="1:17" x14ac:dyDescent="0.3">
      <c r="A99" s="60"/>
      <c r="B99" s="46">
        <v>43</v>
      </c>
      <c r="C99" s="72"/>
      <c r="D99" s="45"/>
      <c r="E99" s="48" t="s">
        <v>36</v>
      </c>
      <c r="F99" s="63"/>
      <c r="G99" s="63"/>
      <c r="H99" s="64">
        <v>3231</v>
      </c>
      <c r="I99" s="79" t="s">
        <v>63</v>
      </c>
      <c r="J99" s="79"/>
      <c r="K99" s="79"/>
      <c r="L99" s="66">
        <v>47000</v>
      </c>
      <c r="M99" s="65">
        <v>12094.16</v>
      </c>
      <c r="N99" s="65"/>
      <c r="O99" s="66">
        <v>49000</v>
      </c>
      <c r="P99" s="66">
        <v>50000</v>
      </c>
      <c r="Q99" s="66">
        <v>50000</v>
      </c>
    </row>
    <row r="100" spans="1:17" x14ac:dyDescent="0.3">
      <c r="A100" s="60"/>
      <c r="B100" s="46">
        <v>11</v>
      </c>
      <c r="C100" s="72"/>
      <c r="D100" s="45"/>
      <c r="E100" s="48" t="s">
        <v>115</v>
      </c>
      <c r="F100" s="63"/>
      <c r="G100" s="63"/>
      <c r="H100" s="64">
        <v>3231</v>
      </c>
      <c r="I100" s="79" t="s">
        <v>63</v>
      </c>
      <c r="J100" s="79"/>
      <c r="K100" s="79"/>
      <c r="L100" s="66">
        <v>25000</v>
      </c>
      <c r="M100" s="65">
        <v>10303.290000000001</v>
      </c>
      <c r="N100" s="65"/>
      <c r="O100" s="66">
        <v>25000</v>
      </c>
      <c r="P100" s="66">
        <v>25000</v>
      </c>
      <c r="Q100" s="66">
        <v>25000</v>
      </c>
    </row>
    <row r="101" spans="1:17" x14ac:dyDescent="0.3">
      <c r="A101" s="60"/>
      <c r="B101" s="46">
        <v>43</v>
      </c>
      <c r="C101" s="72"/>
      <c r="D101" s="45"/>
      <c r="E101" s="48" t="s">
        <v>36</v>
      </c>
      <c r="F101" s="63"/>
      <c r="G101" s="63"/>
      <c r="H101" s="64">
        <v>3232</v>
      </c>
      <c r="I101" s="79" t="s">
        <v>64</v>
      </c>
      <c r="J101" s="79"/>
      <c r="K101" s="79"/>
      <c r="L101" s="66">
        <v>290000</v>
      </c>
      <c r="M101" s="65">
        <v>194546.38</v>
      </c>
      <c r="N101" s="65"/>
      <c r="O101" s="66">
        <v>210000</v>
      </c>
      <c r="P101" s="66">
        <v>210000</v>
      </c>
      <c r="Q101" s="66">
        <v>210000</v>
      </c>
    </row>
    <row r="102" spans="1:17" x14ac:dyDescent="0.3">
      <c r="A102" s="60"/>
      <c r="B102" s="46">
        <v>11</v>
      </c>
      <c r="C102" s="72"/>
      <c r="D102" s="45"/>
      <c r="E102" s="48" t="s">
        <v>115</v>
      </c>
      <c r="F102" s="63"/>
      <c r="G102" s="63"/>
      <c r="H102" s="64">
        <v>3232</v>
      </c>
      <c r="I102" s="79" t="s">
        <v>64</v>
      </c>
      <c r="J102" s="79"/>
      <c r="K102" s="79"/>
      <c r="L102" s="66">
        <v>80000</v>
      </c>
      <c r="M102" s="65">
        <v>58478.15</v>
      </c>
      <c r="N102" s="65"/>
      <c r="O102" s="66">
        <v>45000</v>
      </c>
      <c r="P102" s="66">
        <v>45000</v>
      </c>
      <c r="Q102" s="66">
        <v>49100</v>
      </c>
    </row>
    <row r="103" spans="1:17" x14ac:dyDescent="0.3">
      <c r="A103" s="60"/>
      <c r="B103" s="46">
        <v>52</v>
      </c>
      <c r="C103" s="72"/>
      <c r="D103" s="45"/>
      <c r="E103" s="48" t="s">
        <v>115</v>
      </c>
      <c r="F103" s="63"/>
      <c r="G103" s="63"/>
      <c r="H103" s="64">
        <v>3232</v>
      </c>
      <c r="I103" s="79" t="s">
        <v>64</v>
      </c>
      <c r="J103" s="79"/>
      <c r="K103" s="79"/>
      <c r="L103" s="66">
        <v>30000</v>
      </c>
      <c r="M103" s="65">
        <v>10000</v>
      </c>
      <c r="N103" s="65"/>
      <c r="O103" s="66">
        <v>30000</v>
      </c>
      <c r="P103" s="66">
        <v>30000</v>
      </c>
      <c r="Q103" s="66">
        <v>30000</v>
      </c>
    </row>
    <row r="104" spans="1:17" x14ac:dyDescent="0.3">
      <c r="A104" s="60"/>
      <c r="B104" s="46">
        <v>43</v>
      </c>
      <c r="C104" s="72"/>
      <c r="D104" s="45"/>
      <c r="E104" s="48" t="s">
        <v>36</v>
      </c>
      <c r="F104" s="63"/>
      <c r="G104" s="63"/>
      <c r="H104" s="64">
        <v>3233</v>
      </c>
      <c r="I104" s="79" t="s">
        <v>65</v>
      </c>
      <c r="J104" s="79"/>
      <c r="K104" s="79"/>
      <c r="L104" s="66">
        <v>15000</v>
      </c>
      <c r="M104" s="65">
        <v>3250</v>
      </c>
      <c r="N104" s="65"/>
      <c r="O104" s="66">
        <v>5000</v>
      </c>
      <c r="P104" s="66">
        <v>5000</v>
      </c>
      <c r="Q104" s="66">
        <v>5000</v>
      </c>
    </row>
    <row r="105" spans="1:17" x14ac:dyDescent="0.3">
      <c r="A105" s="60"/>
      <c r="B105" s="46">
        <v>11</v>
      </c>
      <c r="C105" s="72"/>
      <c r="D105" s="45"/>
      <c r="E105" s="48" t="s">
        <v>115</v>
      </c>
      <c r="F105" s="63"/>
      <c r="G105" s="63"/>
      <c r="H105" s="64">
        <v>3233</v>
      </c>
      <c r="I105" s="79" t="s">
        <v>65</v>
      </c>
      <c r="J105" s="79"/>
      <c r="K105" s="79"/>
      <c r="L105" s="66">
        <v>5000</v>
      </c>
      <c r="M105" s="65">
        <v>0</v>
      </c>
      <c r="N105" s="65"/>
      <c r="O105" s="66">
        <v>5000</v>
      </c>
      <c r="P105" s="66">
        <v>456</v>
      </c>
      <c r="Q105" s="66">
        <v>10000</v>
      </c>
    </row>
    <row r="106" spans="1:17" x14ac:dyDescent="0.3">
      <c r="A106" s="60"/>
      <c r="B106" s="46">
        <v>43</v>
      </c>
      <c r="C106" s="72"/>
      <c r="D106" s="45"/>
      <c r="E106" s="48" t="s">
        <v>36</v>
      </c>
      <c r="F106" s="63"/>
      <c r="G106" s="63"/>
      <c r="H106" s="64">
        <v>3234</v>
      </c>
      <c r="I106" s="79" t="s">
        <v>66</v>
      </c>
      <c r="J106" s="79"/>
      <c r="K106" s="79"/>
      <c r="L106" s="66">
        <v>27500</v>
      </c>
      <c r="M106" s="65">
        <v>7284.47</v>
      </c>
      <c r="N106" s="65"/>
      <c r="O106" s="66">
        <v>29000</v>
      </c>
      <c r="P106" s="66">
        <v>30000</v>
      </c>
      <c r="Q106" s="66">
        <v>30000</v>
      </c>
    </row>
    <row r="107" spans="1:17" x14ac:dyDescent="0.3">
      <c r="A107" s="60"/>
      <c r="B107" s="46">
        <v>11</v>
      </c>
      <c r="C107" s="72"/>
      <c r="D107" s="45"/>
      <c r="E107" s="48" t="s">
        <v>115</v>
      </c>
      <c r="F107" s="63"/>
      <c r="G107" s="63"/>
      <c r="H107" s="64">
        <v>3234</v>
      </c>
      <c r="I107" s="79" t="s">
        <v>66</v>
      </c>
      <c r="J107" s="79"/>
      <c r="K107" s="79"/>
      <c r="L107" s="66">
        <v>18000</v>
      </c>
      <c r="M107" s="65">
        <v>7284.39</v>
      </c>
      <c r="N107" s="65"/>
      <c r="O107" s="66">
        <v>13000</v>
      </c>
      <c r="P107" s="66">
        <v>18000</v>
      </c>
      <c r="Q107" s="66">
        <v>18000</v>
      </c>
    </row>
    <row r="108" spans="1:17" x14ac:dyDescent="0.3">
      <c r="A108" s="60"/>
      <c r="B108" s="46">
        <v>43</v>
      </c>
      <c r="C108" s="72"/>
      <c r="D108" s="45"/>
      <c r="E108" s="48" t="s">
        <v>36</v>
      </c>
      <c r="F108" s="63"/>
      <c r="G108" s="63"/>
      <c r="H108" s="64">
        <v>3235</v>
      </c>
      <c r="I108" s="79" t="s">
        <v>67</v>
      </c>
      <c r="J108" s="79"/>
      <c r="K108" s="79"/>
      <c r="L108" s="66">
        <v>60000</v>
      </c>
      <c r="M108" s="65">
        <v>14066.72</v>
      </c>
      <c r="N108" s="65"/>
      <c r="O108" s="66">
        <v>60000</v>
      </c>
      <c r="P108" s="66">
        <v>60000</v>
      </c>
      <c r="Q108" s="66">
        <v>60000</v>
      </c>
    </row>
    <row r="109" spans="1:17" x14ac:dyDescent="0.3">
      <c r="A109" s="60"/>
      <c r="B109" s="46">
        <v>11</v>
      </c>
      <c r="C109" s="72"/>
      <c r="D109" s="45"/>
      <c r="E109" s="48" t="s">
        <v>115</v>
      </c>
      <c r="F109" s="63"/>
      <c r="G109" s="63"/>
      <c r="H109" s="64">
        <v>3235</v>
      </c>
      <c r="I109" s="79" t="s">
        <v>67</v>
      </c>
      <c r="J109" s="79"/>
      <c r="K109" s="79"/>
      <c r="L109" s="66">
        <v>0</v>
      </c>
      <c r="M109" s="65">
        <v>0</v>
      </c>
      <c r="N109" s="65"/>
      <c r="O109" s="66">
        <v>0</v>
      </c>
      <c r="P109" s="66">
        <v>0</v>
      </c>
      <c r="Q109" s="66">
        <v>0</v>
      </c>
    </row>
    <row r="110" spans="1:17" x14ac:dyDescent="0.3">
      <c r="A110" s="60"/>
      <c r="B110" s="46">
        <v>43</v>
      </c>
      <c r="C110" s="72"/>
      <c r="D110" s="45"/>
      <c r="E110" s="48" t="s">
        <v>36</v>
      </c>
      <c r="F110" s="63"/>
      <c r="G110" s="63"/>
      <c r="H110" s="64">
        <v>3236</v>
      </c>
      <c r="I110" s="79" t="s">
        <v>68</v>
      </c>
      <c r="J110" s="79"/>
      <c r="K110" s="79"/>
      <c r="L110" s="66">
        <v>15000</v>
      </c>
      <c r="M110" s="65">
        <v>7500</v>
      </c>
      <c r="N110" s="65"/>
      <c r="O110" s="66">
        <v>3000</v>
      </c>
      <c r="P110" s="66">
        <v>20000</v>
      </c>
      <c r="Q110" s="66">
        <v>20000</v>
      </c>
    </row>
    <row r="111" spans="1:17" x14ac:dyDescent="0.3">
      <c r="A111" s="60"/>
      <c r="B111" s="46">
        <v>11</v>
      </c>
      <c r="C111" s="72"/>
      <c r="D111" s="45"/>
      <c r="E111" s="48" t="s">
        <v>115</v>
      </c>
      <c r="F111" s="63"/>
      <c r="G111" s="63"/>
      <c r="H111" s="64">
        <v>3236</v>
      </c>
      <c r="I111" s="79" t="s">
        <v>68</v>
      </c>
      <c r="J111" s="79"/>
      <c r="K111" s="79"/>
      <c r="L111" s="66">
        <v>5000</v>
      </c>
      <c r="M111" s="65">
        <v>2000</v>
      </c>
      <c r="N111" s="65"/>
      <c r="O111" s="66">
        <v>5000</v>
      </c>
      <c r="P111" s="66">
        <v>10000</v>
      </c>
      <c r="Q111" s="66">
        <v>10000</v>
      </c>
    </row>
    <row r="112" spans="1:17" x14ac:dyDescent="0.3">
      <c r="A112" s="60"/>
      <c r="B112" s="46">
        <v>43</v>
      </c>
      <c r="C112" s="72"/>
      <c r="D112" s="45"/>
      <c r="E112" s="48" t="s">
        <v>36</v>
      </c>
      <c r="F112" s="63"/>
      <c r="G112" s="63"/>
      <c r="H112" s="64">
        <v>3237</v>
      </c>
      <c r="I112" s="79" t="s">
        <v>69</v>
      </c>
      <c r="J112" s="79"/>
      <c r="K112" s="79"/>
      <c r="L112" s="66">
        <v>470000</v>
      </c>
      <c r="M112" s="65">
        <v>198287.25</v>
      </c>
      <c r="N112" s="65"/>
      <c r="O112" s="66">
        <v>550000</v>
      </c>
      <c r="P112" s="66">
        <v>650000</v>
      </c>
      <c r="Q112" s="66">
        <v>650000</v>
      </c>
    </row>
    <row r="113" spans="1:17" x14ac:dyDescent="0.3">
      <c r="A113" s="60"/>
      <c r="B113" s="46">
        <v>11</v>
      </c>
      <c r="C113" s="72"/>
      <c r="D113" s="45"/>
      <c r="E113" s="48" t="s">
        <v>115</v>
      </c>
      <c r="F113" s="63"/>
      <c r="G113" s="63"/>
      <c r="H113" s="64">
        <v>3237</v>
      </c>
      <c r="I113" s="79" t="s">
        <v>69</v>
      </c>
      <c r="J113" s="79"/>
      <c r="K113" s="79"/>
      <c r="L113" s="66">
        <v>5000</v>
      </c>
      <c r="M113" s="65">
        <v>8062.18</v>
      </c>
      <c r="N113" s="65"/>
      <c r="O113" s="66">
        <v>30000</v>
      </c>
      <c r="P113" s="66">
        <v>35000</v>
      </c>
      <c r="Q113" s="66">
        <v>35000</v>
      </c>
    </row>
    <row r="114" spans="1:17" x14ac:dyDescent="0.3">
      <c r="A114" s="60"/>
      <c r="B114" s="46">
        <v>43</v>
      </c>
      <c r="C114" s="72"/>
      <c r="D114" s="45"/>
      <c r="E114" s="48" t="s">
        <v>36</v>
      </c>
      <c r="F114" s="63"/>
      <c r="G114" s="63"/>
      <c r="H114" s="64">
        <v>3238</v>
      </c>
      <c r="I114" s="79" t="s">
        <v>70</v>
      </c>
      <c r="J114" s="79"/>
      <c r="K114" s="79"/>
      <c r="L114" s="66">
        <v>10000</v>
      </c>
      <c r="M114" s="65">
        <v>11445</v>
      </c>
      <c r="N114" s="65"/>
      <c r="O114" s="66">
        <v>10000</v>
      </c>
      <c r="P114" s="66">
        <v>10000</v>
      </c>
      <c r="Q114" s="66">
        <v>10000</v>
      </c>
    </row>
    <row r="115" spans="1:17" x14ac:dyDescent="0.3">
      <c r="A115" s="60"/>
      <c r="B115" s="46">
        <v>11</v>
      </c>
      <c r="C115" s="72"/>
      <c r="D115" s="45"/>
      <c r="E115" s="48" t="s">
        <v>115</v>
      </c>
      <c r="F115" s="63"/>
      <c r="G115" s="63"/>
      <c r="H115" s="64">
        <v>3238</v>
      </c>
      <c r="I115" s="79" t="s">
        <v>70</v>
      </c>
      <c r="J115" s="79"/>
      <c r="K115" s="79"/>
      <c r="L115" s="66">
        <v>0</v>
      </c>
      <c r="M115" s="65">
        <v>0</v>
      </c>
      <c r="N115" s="65"/>
      <c r="O115" s="66">
        <v>0</v>
      </c>
      <c r="P115" s="66">
        <v>0</v>
      </c>
      <c r="Q115" s="66">
        <v>0</v>
      </c>
    </row>
    <row r="116" spans="1:17" x14ac:dyDescent="0.3">
      <c r="A116" s="60"/>
      <c r="B116" s="46">
        <v>43</v>
      </c>
      <c r="C116" s="72"/>
      <c r="D116" s="45"/>
      <c r="E116" s="48" t="s">
        <v>36</v>
      </c>
      <c r="F116" s="63"/>
      <c r="G116" s="63"/>
      <c r="H116" s="64">
        <v>3239</v>
      </c>
      <c r="I116" s="79" t="s">
        <v>71</v>
      </c>
      <c r="J116" s="79"/>
      <c r="K116" s="79"/>
      <c r="L116" s="66">
        <v>10000</v>
      </c>
      <c r="M116" s="65">
        <v>9005.7999999999993</v>
      </c>
      <c r="N116" s="65"/>
      <c r="O116" s="66">
        <v>10000</v>
      </c>
      <c r="P116" s="66">
        <v>10000</v>
      </c>
      <c r="Q116" s="66">
        <v>10000</v>
      </c>
    </row>
    <row r="117" spans="1:17" x14ac:dyDescent="0.3">
      <c r="A117" s="60"/>
      <c r="B117" s="46">
        <v>11</v>
      </c>
      <c r="C117" s="72"/>
      <c r="D117" s="45"/>
      <c r="E117" s="48" t="s">
        <v>115</v>
      </c>
      <c r="F117" s="63"/>
      <c r="G117" s="63"/>
      <c r="H117" s="64">
        <v>3239</v>
      </c>
      <c r="I117" s="79" t="s">
        <v>71</v>
      </c>
      <c r="J117" s="79"/>
      <c r="K117" s="79"/>
      <c r="L117" s="66">
        <v>10000</v>
      </c>
      <c r="M117" s="65">
        <v>2810</v>
      </c>
      <c r="N117" s="65"/>
      <c r="O117" s="66">
        <v>8094</v>
      </c>
      <c r="P117" s="66">
        <v>10000</v>
      </c>
      <c r="Q117" s="66">
        <v>10000</v>
      </c>
    </row>
    <row r="118" spans="1:17" x14ac:dyDescent="0.3">
      <c r="A118" s="87"/>
      <c r="B118" s="55">
        <v>11.43</v>
      </c>
      <c r="C118" s="88"/>
      <c r="D118" s="75"/>
      <c r="E118" s="48" t="s">
        <v>36</v>
      </c>
      <c r="F118" s="89"/>
      <c r="G118" s="70" t="s">
        <v>72</v>
      </c>
      <c r="H118" s="57" t="s">
        <v>73</v>
      </c>
      <c r="I118" s="86"/>
      <c r="J118" s="86"/>
      <c r="K118" s="86"/>
      <c r="L118" s="59">
        <f>SUM(L119,L120)</f>
        <v>0</v>
      </c>
      <c r="M118" s="59">
        <f>SUM(M119,M120)</f>
        <v>0</v>
      </c>
      <c r="N118" s="59" t="e">
        <f>M118/L118*100</f>
        <v>#DIV/0!</v>
      </c>
      <c r="O118" s="59">
        <f>SUM(O119,O120)</f>
        <v>0</v>
      </c>
      <c r="P118" s="59">
        <f>SUM(P119,P120)</f>
        <v>0</v>
      </c>
      <c r="Q118" s="59">
        <f>SUM(Q119,Q120)</f>
        <v>0</v>
      </c>
    </row>
    <row r="119" spans="1:17" x14ac:dyDescent="0.3">
      <c r="A119" s="46"/>
      <c r="B119" s="46">
        <v>43</v>
      </c>
      <c r="C119" s="65"/>
      <c r="D119" s="55"/>
      <c r="E119" s="48" t="s">
        <v>36</v>
      </c>
      <c r="F119" s="90"/>
      <c r="G119" s="90"/>
      <c r="H119" s="91">
        <v>3241</v>
      </c>
      <c r="I119" s="91" t="s">
        <v>73</v>
      </c>
      <c r="J119" s="91"/>
      <c r="K119" s="91"/>
      <c r="L119" s="92">
        <v>0</v>
      </c>
      <c r="M119" s="65">
        <v>0</v>
      </c>
      <c r="N119" s="65"/>
      <c r="O119" s="92">
        <v>0</v>
      </c>
      <c r="P119" s="92">
        <v>0</v>
      </c>
      <c r="Q119" s="92">
        <v>0</v>
      </c>
    </row>
    <row r="120" spans="1:17" x14ac:dyDescent="0.3">
      <c r="A120" s="46"/>
      <c r="B120" s="46">
        <v>11</v>
      </c>
      <c r="C120" s="65"/>
      <c r="D120" s="55"/>
      <c r="E120" s="48" t="s">
        <v>115</v>
      </c>
      <c r="F120" s="90"/>
      <c r="G120" s="90"/>
      <c r="H120" s="91">
        <v>3241</v>
      </c>
      <c r="I120" s="91" t="s">
        <v>73</v>
      </c>
      <c r="J120" s="91"/>
      <c r="K120" s="91"/>
      <c r="L120" s="92">
        <v>0</v>
      </c>
      <c r="M120" s="65">
        <v>0</v>
      </c>
      <c r="N120" s="65"/>
      <c r="O120" s="92">
        <v>0</v>
      </c>
      <c r="P120" s="92">
        <v>0</v>
      </c>
      <c r="Q120" s="92">
        <v>0</v>
      </c>
    </row>
    <row r="121" spans="1:17" x14ac:dyDescent="0.3">
      <c r="A121" s="93"/>
      <c r="B121" s="93">
        <v>52</v>
      </c>
      <c r="C121" s="94"/>
      <c r="D121" s="95"/>
      <c r="E121" s="96" t="s">
        <v>36</v>
      </c>
      <c r="F121" s="97"/>
      <c r="G121" s="97"/>
      <c r="H121" s="98">
        <v>3241</v>
      </c>
      <c r="I121" s="98" t="s">
        <v>73</v>
      </c>
      <c r="J121" s="98"/>
      <c r="K121" s="98"/>
      <c r="L121" s="99"/>
      <c r="M121" s="94"/>
      <c r="N121" s="94"/>
      <c r="O121" s="99"/>
      <c r="P121" s="99"/>
      <c r="Q121" s="99"/>
    </row>
    <row r="122" spans="1:17" x14ac:dyDescent="0.3">
      <c r="A122" s="75"/>
      <c r="B122" s="55">
        <v>11.43</v>
      </c>
      <c r="C122" s="76"/>
      <c r="D122" s="75"/>
      <c r="E122" s="48" t="s">
        <v>36</v>
      </c>
      <c r="F122" s="77"/>
      <c r="G122" s="70" t="s">
        <v>74</v>
      </c>
      <c r="H122" s="57" t="s">
        <v>75</v>
      </c>
      <c r="I122" s="100"/>
      <c r="J122" s="100"/>
      <c r="K122" s="100"/>
      <c r="L122" s="59">
        <f>SUM(L123,L124,L125,L126,L127,L128,L129,L130,L131,L132,L133,L134,L135,L136)</f>
        <v>213000</v>
      </c>
      <c r="M122" s="59">
        <f>SUM(M123,M124,M125,M126,M127,M128,M129,M130,M131,M132,M133,M134,M135,M136)</f>
        <v>77215.939999999988</v>
      </c>
      <c r="N122" s="59">
        <f>M122/L122*100</f>
        <v>36.251615023474173</v>
      </c>
      <c r="O122" s="59">
        <f>SUM(O123,O124,O125,O126,O127,O128,O129,O130,O131,O132,O133,O134,O135,O136)</f>
        <v>221000</v>
      </c>
      <c r="P122" s="59">
        <f>SUM(P123,P124,P125,P126,P127,P128,P129,P131,P130,P132,P133,P134,P135,P136)</f>
        <v>221000</v>
      </c>
      <c r="Q122" s="59">
        <f>SUM(Q123,Q124,Q125,Q126,Q127,Q128,Q129,Q131,Q130,Q132,Q133,Q134,Q135,Q136)</f>
        <v>221000</v>
      </c>
    </row>
    <row r="123" spans="1:17" x14ac:dyDescent="0.3">
      <c r="A123" s="60"/>
      <c r="B123" s="46">
        <v>43</v>
      </c>
      <c r="C123" s="72"/>
      <c r="D123" s="45"/>
      <c r="E123" s="48" t="s">
        <v>36</v>
      </c>
      <c r="F123" s="63"/>
      <c r="G123" s="63"/>
      <c r="H123" s="64">
        <v>3291</v>
      </c>
      <c r="I123" s="79" t="s">
        <v>76</v>
      </c>
      <c r="J123" s="79"/>
      <c r="K123" s="79"/>
      <c r="L123" s="66">
        <v>112000</v>
      </c>
      <c r="M123" s="65">
        <v>56787.81</v>
      </c>
      <c r="N123" s="65"/>
      <c r="O123" s="66">
        <v>112000</v>
      </c>
      <c r="P123" s="66">
        <v>112000</v>
      </c>
      <c r="Q123" s="66">
        <v>112000</v>
      </c>
    </row>
    <row r="124" spans="1:17" x14ac:dyDescent="0.3">
      <c r="A124" s="60"/>
      <c r="B124" s="46">
        <v>11</v>
      </c>
      <c r="C124" s="72"/>
      <c r="D124" s="45"/>
      <c r="E124" s="48" t="s">
        <v>115</v>
      </c>
      <c r="F124" s="63"/>
      <c r="G124" s="63"/>
      <c r="H124" s="64">
        <v>3291</v>
      </c>
      <c r="I124" s="79" t="s">
        <v>76</v>
      </c>
      <c r="J124" s="79"/>
      <c r="K124" s="79"/>
      <c r="L124" s="66">
        <v>0</v>
      </c>
      <c r="M124" s="65">
        <v>0</v>
      </c>
      <c r="N124" s="65"/>
      <c r="O124" s="66">
        <v>0</v>
      </c>
      <c r="P124" s="66">
        <v>0</v>
      </c>
      <c r="Q124" s="66">
        <v>0</v>
      </c>
    </row>
    <row r="125" spans="1:17" x14ac:dyDescent="0.3">
      <c r="A125" s="60"/>
      <c r="B125" s="46">
        <v>43</v>
      </c>
      <c r="C125" s="72"/>
      <c r="D125" s="45"/>
      <c r="E125" s="48" t="s">
        <v>36</v>
      </c>
      <c r="F125" s="63"/>
      <c r="G125" s="63"/>
      <c r="H125" s="64">
        <v>3292</v>
      </c>
      <c r="I125" s="79" t="s">
        <v>77</v>
      </c>
      <c r="J125" s="79"/>
      <c r="K125" s="79"/>
      <c r="L125" s="66">
        <v>35000</v>
      </c>
      <c r="M125" s="65">
        <v>14797.34</v>
      </c>
      <c r="N125" s="65"/>
      <c r="O125" s="66">
        <v>35000</v>
      </c>
      <c r="P125" s="66">
        <v>35000</v>
      </c>
      <c r="Q125" s="66">
        <v>35000</v>
      </c>
    </row>
    <row r="126" spans="1:17" x14ac:dyDescent="0.3">
      <c r="A126" s="60"/>
      <c r="B126" s="46">
        <v>11</v>
      </c>
      <c r="C126" s="72"/>
      <c r="D126" s="45"/>
      <c r="E126" s="48" t="s">
        <v>115</v>
      </c>
      <c r="F126" s="63"/>
      <c r="G126" s="63"/>
      <c r="H126" s="64">
        <v>3292</v>
      </c>
      <c r="I126" s="79" t="s">
        <v>77</v>
      </c>
      <c r="J126" s="79"/>
      <c r="K126" s="79"/>
      <c r="L126" s="66">
        <v>0</v>
      </c>
      <c r="M126" s="65">
        <v>0</v>
      </c>
      <c r="N126" s="65"/>
      <c r="O126" s="66">
        <v>0</v>
      </c>
      <c r="P126" s="66">
        <v>0</v>
      </c>
      <c r="Q126" s="66">
        <v>0</v>
      </c>
    </row>
    <row r="127" spans="1:17" x14ac:dyDescent="0.3">
      <c r="A127" s="60"/>
      <c r="B127" s="46">
        <v>43</v>
      </c>
      <c r="C127" s="72"/>
      <c r="D127" s="45"/>
      <c r="E127" s="48" t="s">
        <v>36</v>
      </c>
      <c r="F127" s="63"/>
      <c r="G127" s="63"/>
      <c r="H127" s="64">
        <v>3293</v>
      </c>
      <c r="I127" s="79" t="s">
        <v>78</v>
      </c>
      <c r="J127" s="79"/>
      <c r="K127" s="79"/>
      <c r="L127" s="66">
        <v>30000</v>
      </c>
      <c r="M127" s="65">
        <v>3382.53</v>
      </c>
      <c r="N127" s="65"/>
      <c r="O127" s="66">
        <v>30000</v>
      </c>
      <c r="P127" s="66">
        <v>30000</v>
      </c>
      <c r="Q127" s="66">
        <v>30000</v>
      </c>
    </row>
    <row r="128" spans="1:17" x14ac:dyDescent="0.3">
      <c r="A128" s="60"/>
      <c r="B128" s="46">
        <v>11</v>
      </c>
      <c r="C128" s="72"/>
      <c r="D128" s="45"/>
      <c r="E128" s="48" t="s">
        <v>115</v>
      </c>
      <c r="F128" s="63"/>
      <c r="G128" s="63"/>
      <c r="H128" s="64">
        <v>3293</v>
      </c>
      <c r="I128" s="79" t="s">
        <v>78</v>
      </c>
      <c r="J128" s="79"/>
      <c r="K128" s="79"/>
      <c r="L128" s="66">
        <v>0</v>
      </c>
      <c r="M128" s="65">
        <v>0</v>
      </c>
      <c r="N128" s="65"/>
      <c r="O128" s="66">
        <v>0</v>
      </c>
      <c r="P128" s="66">
        <v>0</v>
      </c>
      <c r="Q128" s="66">
        <v>0</v>
      </c>
    </row>
    <row r="129" spans="1:17" x14ac:dyDescent="0.3">
      <c r="A129" s="60"/>
      <c r="B129" s="46">
        <v>43</v>
      </c>
      <c r="C129" s="72"/>
      <c r="D129" s="45"/>
      <c r="E129" s="48" t="s">
        <v>36</v>
      </c>
      <c r="F129" s="63"/>
      <c r="G129" s="63"/>
      <c r="H129" s="64">
        <v>3294</v>
      </c>
      <c r="I129" s="79" t="s">
        <v>79</v>
      </c>
      <c r="J129" s="79"/>
      <c r="K129" s="79"/>
      <c r="L129" s="66">
        <v>3000</v>
      </c>
      <c r="M129" s="65">
        <v>0</v>
      </c>
      <c r="N129" s="65"/>
      <c r="O129" s="66">
        <v>3000</v>
      </c>
      <c r="P129" s="66">
        <v>3000</v>
      </c>
      <c r="Q129" s="66">
        <v>3000</v>
      </c>
    </row>
    <row r="130" spans="1:17" x14ac:dyDescent="0.3">
      <c r="A130" s="60"/>
      <c r="B130" s="46">
        <v>11</v>
      </c>
      <c r="C130" s="72"/>
      <c r="D130" s="45"/>
      <c r="E130" s="48" t="s">
        <v>115</v>
      </c>
      <c r="F130" s="63"/>
      <c r="G130" s="63"/>
      <c r="H130" s="64">
        <v>3294</v>
      </c>
      <c r="I130" s="79" t="s">
        <v>79</v>
      </c>
      <c r="J130" s="79"/>
      <c r="K130" s="79"/>
      <c r="L130" s="66">
        <v>0</v>
      </c>
      <c r="M130" s="65">
        <v>0</v>
      </c>
      <c r="N130" s="65"/>
      <c r="O130" s="66">
        <v>0</v>
      </c>
      <c r="P130" s="66">
        <v>0</v>
      </c>
      <c r="Q130" s="66">
        <v>0</v>
      </c>
    </row>
    <row r="131" spans="1:17" x14ac:dyDescent="0.3">
      <c r="A131" s="60"/>
      <c r="B131" s="46">
        <v>43</v>
      </c>
      <c r="C131" s="72"/>
      <c r="D131" s="45"/>
      <c r="E131" s="48" t="s">
        <v>36</v>
      </c>
      <c r="F131" s="63"/>
      <c r="G131" s="63"/>
      <c r="H131" s="64">
        <v>3295</v>
      </c>
      <c r="I131" s="79" t="s">
        <v>80</v>
      </c>
      <c r="J131" s="79"/>
      <c r="K131" s="79"/>
      <c r="L131" s="66">
        <v>1000</v>
      </c>
      <c r="M131" s="65">
        <v>0</v>
      </c>
      <c r="N131" s="65"/>
      <c r="O131" s="66">
        <v>1000</v>
      </c>
      <c r="P131" s="66">
        <v>1000</v>
      </c>
      <c r="Q131" s="66">
        <v>1000</v>
      </c>
    </row>
    <row r="132" spans="1:17" x14ac:dyDescent="0.3">
      <c r="A132" s="60"/>
      <c r="B132" s="46">
        <v>11</v>
      </c>
      <c r="C132" s="72"/>
      <c r="D132" s="45"/>
      <c r="E132" s="48" t="s">
        <v>115</v>
      </c>
      <c r="F132" s="63"/>
      <c r="G132" s="63"/>
      <c r="H132" s="64">
        <v>3295</v>
      </c>
      <c r="I132" s="79" t="s">
        <v>80</v>
      </c>
      <c r="J132" s="79"/>
      <c r="K132" s="79"/>
      <c r="L132" s="66">
        <v>0</v>
      </c>
      <c r="M132" s="65">
        <v>0</v>
      </c>
      <c r="N132" s="65"/>
      <c r="O132" s="66">
        <v>0</v>
      </c>
      <c r="P132" s="66">
        <v>0</v>
      </c>
      <c r="Q132" s="66">
        <v>0</v>
      </c>
    </row>
    <row r="133" spans="1:17" x14ac:dyDescent="0.3">
      <c r="A133" s="60"/>
      <c r="B133" s="46">
        <v>43</v>
      </c>
      <c r="C133" s="72"/>
      <c r="D133" s="45"/>
      <c r="E133" s="48" t="s">
        <v>36</v>
      </c>
      <c r="F133" s="63"/>
      <c r="G133" s="63"/>
      <c r="H133" s="64">
        <v>3296</v>
      </c>
      <c r="I133" s="79" t="s">
        <v>81</v>
      </c>
      <c r="J133" s="79"/>
      <c r="K133" s="79"/>
      <c r="L133" s="66">
        <v>0</v>
      </c>
      <c r="M133" s="65">
        <v>0</v>
      </c>
      <c r="N133" s="65"/>
      <c r="O133" s="66">
        <v>0</v>
      </c>
      <c r="P133" s="66">
        <v>0</v>
      </c>
      <c r="Q133" s="66">
        <v>0</v>
      </c>
    </row>
    <row r="134" spans="1:17" x14ac:dyDescent="0.3">
      <c r="A134" s="60"/>
      <c r="B134" s="46">
        <v>11</v>
      </c>
      <c r="C134" s="72"/>
      <c r="D134" s="45"/>
      <c r="E134" s="48" t="s">
        <v>115</v>
      </c>
      <c r="F134" s="63"/>
      <c r="G134" s="63"/>
      <c r="H134" s="64">
        <v>3296</v>
      </c>
      <c r="I134" s="79" t="s">
        <v>81</v>
      </c>
      <c r="J134" s="79"/>
      <c r="K134" s="79"/>
      <c r="L134" s="66">
        <v>0</v>
      </c>
      <c r="M134" s="65">
        <v>0</v>
      </c>
      <c r="N134" s="65"/>
      <c r="O134" s="66">
        <v>0</v>
      </c>
      <c r="P134" s="66">
        <v>0</v>
      </c>
      <c r="Q134" s="66">
        <v>0</v>
      </c>
    </row>
    <row r="135" spans="1:17" x14ac:dyDescent="0.3">
      <c r="A135" s="60"/>
      <c r="B135" s="46">
        <v>43</v>
      </c>
      <c r="C135" s="72"/>
      <c r="D135" s="45"/>
      <c r="E135" s="48" t="s">
        <v>36</v>
      </c>
      <c r="F135" s="63"/>
      <c r="G135" s="63"/>
      <c r="H135" s="64">
        <v>3299</v>
      </c>
      <c r="I135" s="79" t="s">
        <v>75</v>
      </c>
      <c r="J135" s="79"/>
      <c r="K135" s="79"/>
      <c r="L135" s="66">
        <v>30000</v>
      </c>
      <c r="M135" s="65">
        <v>2248.2600000000002</v>
      </c>
      <c r="N135" s="65"/>
      <c r="O135" s="66">
        <v>30000</v>
      </c>
      <c r="P135" s="66">
        <v>30000</v>
      </c>
      <c r="Q135" s="66">
        <v>30000</v>
      </c>
    </row>
    <row r="136" spans="1:17" x14ac:dyDescent="0.3">
      <c r="A136" s="60"/>
      <c r="B136" s="46">
        <v>11</v>
      </c>
      <c r="C136" s="72"/>
      <c r="D136" s="45"/>
      <c r="E136" s="48" t="s">
        <v>115</v>
      </c>
      <c r="F136" s="63"/>
      <c r="G136" s="63"/>
      <c r="H136" s="64">
        <v>3299</v>
      </c>
      <c r="I136" s="79" t="s">
        <v>75</v>
      </c>
      <c r="J136" s="79"/>
      <c r="K136" s="79"/>
      <c r="L136" s="66">
        <v>2000</v>
      </c>
      <c r="M136" s="65">
        <v>0</v>
      </c>
      <c r="N136" s="65"/>
      <c r="O136" s="66">
        <v>10000</v>
      </c>
      <c r="P136" s="66">
        <v>10000</v>
      </c>
      <c r="Q136" s="66">
        <v>10000</v>
      </c>
    </row>
    <row r="137" spans="1:17" x14ac:dyDescent="0.3">
      <c r="A137" s="45"/>
      <c r="B137" s="55">
        <v>11.43</v>
      </c>
      <c r="C137" s="80"/>
      <c r="D137" s="45"/>
      <c r="E137" s="48" t="s">
        <v>36</v>
      </c>
      <c r="F137" s="69"/>
      <c r="G137" s="101" t="s">
        <v>82</v>
      </c>
      <c r="H137" s="102" t="s">
        <v>83</v>
      </c>
      <c r="I137" s="102"/>
      <c r="J137" s="102"/>
      <c r="K137" s="102"/>
      <c r="L137" s="52">
        <f>SUM(L139,L140,L141,L142,L143,L144)</f>
        <v>2000</v>
      </c>
      <c r="M137" s="52">
        <f>SUM(M139,M140,M141,M142,M143,M144)</f>
        <v>0</v>
      </c>
      <c r="N137" s="52">
        <f>M137/L137*100</f>
        <v>0</v>
      </c>
      <c r="O137" s="52">
        <f>SUM(O139,O140,O141,O142,O143,O144)</f>
        <v>2000</v>
      </c>
      <c r="P137" s="52">
        <f>SUM(P139,P140,P141,P142,P143,P144)</f>
        <v>2000</v>
      </c>
      <c r="Q137" s="52">
        <f>SUM(Q139,Q140,Q141,Q142,Q143,Q144)</f>
        <v>2000</v>
      </c>
    </row>
    <row r="138" spans="1:17" x14ac:dyDescent="0.3">
      <c r="A138" s="75"/>
      <c r="B138" s="55">
        <v>11.43</v>
      </c>
      <c r="C138" s="76"/>
      <c r="D138" s="75"/>
      <c r="E138" s="48" t="s">
        <v>36</v>
      </c>
      <c r="F138" s="77"/>
      <c r="G138" s="70" t="s">
        <v>84</v>
      </c>
      <c r="H138" s="57" t="s">
        <v>85</v>
      </c>
      <c r="I138" s="57"/>
      <c r="J138" s="57"/>
      <c r="K138" s="57"/>
      <c r="L138" s="59">
        <f>SUM(L139:L143)</f>
        <v>2000</v>
      </c>
      <c r="M138" s="59">
        <f>SUM(M139:M143)</f>
        <v>0</v>
      </c>
      <c r="N138" s="59">
        <f>M138/L138*100</f>
        <v>0</v>
      </c>
      <c r="O138" s="59">
        <f>SUM(O139:O143)</f>
        <v>2000</v>
      </c>
      <c r="P138" s="59">
        <f>SUM(P139:P143)</f>
        <v>2000</v>
      </c>
      <c r="Q138" s="59">
        <f>SUM(Q139:Q143)</f>
        <v>2000</v>
      </c>
    </row>
    <row r="139" spans="1:17" x14ac:dyDescent="0.3">
      <c r="A139" s="60"/>
      <c r="B139" s="46">
        <v>43</v>
      </c>
      <c r="C139" s="72"/>
      <c r="D139" s="45"/>
      <c r="E139" s="48" t="s">
        <v>36</v>
      </c>
      <c r="F139" s="63"/>
      <c r="G139" s="63"/>
      <c r="H139" s="64">
        <v>3431</v>
      </c>
      <c r="I139" s="79" t="s">
        <v>86</v>
      </c>
      <c r="J139" s="79"/>
      <c r="K139" s="79"/>
      <c r="L139" s="66">
        <v>2000</v>
      </c>
      <c r="M139" s="65">
        <v>0</v>
      </c>
      <c r="N139" s="65"/>
      <c r="O139" s="66">
        <v>1000</v>
      </c>
      <c r="P139" s="66">
        <v>1000</v>
      </c>
      <c r="Q139" s="66">
        <v>1000</v>
      </c>
    </row>
    <row r="140" spans="1:17" x14ac:dyDescent="0.3">
      <c r="A140" s="60"/>
      <c r="B140" s="46">
        <v>11</v>
      </c>
      <c r="C140" s="72"/>
      <c r="D140" s="45"/>
      <c r="E140" s="48" t="s">
        <v>115</v>
      </c>
      <c r="F140" s="63"/>
      <c r="G140" s="63"/>
      <c r="H140" s="64">
        <v>3431</v>
      </c>
      <c r="I140" s="79" t="s">
        <v>86</v>
      </c>
      <c r="J140" s="79"/>
      <c r="K140" s="79"/>
      <c r="L140" s="66">
        <v>0</v>
      </c>
      <c r="M140" s="65">
        <v>0</v>
      </c>
      <c r="N140" s="65"/>
      <c r="O140" s="66">
        <v>0</v>
      </c>
      <c r="P140" s="66">
        <v>0</v>
      </c>
      <c r="Q140" s="66">
        <v>0</v>
      </c>
    </row>
    <row r="141" spans="1:17" x14ac:dyDescent="0.3">
      <c r="A141" s="60"/>
      <c r="B141" s="46">
        <v>43</v>
      </c>
      <c r="C141" s="72"/>
      <c r="D141" s="45"/>
      <c r="E141" s="48" t="s">
        <v>36</v>
      </c>
      <c r="F141" s="63"/>
      <c r="G141" s="63"/>
      <c r="H141" s="64">
        <v>3433</v>
      </c>
      <c r="I141" s="79" t="s">
        <v>87</v>
      </c>
      <c r="J141" s="79"/>
      <c r="K141" s="79"/>
      <c r="L141" s="66">
        <v>0</v>
      </c>
      <c r="M141" s="65">
        <v>0</v>
      </c>
      <c r="N141" s="65"/>
      <c r="O141" s="66">
        <v>1000</v>
      </c>
      <c r="P141" s="66">
        <v>1000</v>
      </c>
      <c r="Q141" s="66">
        <v>1000</v>
      </c>
    </row>
    <row r="142" spans="1:17" x14ac:dyDescent="0.3">
      <c r="A142" s="60"/>
      <c r="B142" s="46">
        <v>11</v>
      </c>
      <c r="C142" s="72"/>
      <c r="D142" s="45"/>
      <c r="E142" s="48" t="s">
        <v>115</v>
      </c>
      <c r="F142" s="63"/>
      <c r="G142" s="63"/>
      <c r="H142" s="64">
        <v>3433</v>
      </c>
      <c r="I142" s="79" t="s">
        <v>87</v>
      </c>
      <c r="J142" s="79"/>
      <c r="K142" s="79"/>
      <c r="L142" s="66">
        <v>0</v>
      </c>
      <c r="M142" s="65">
        <v>0</v>
      </c>
      <c r="N142" s="65"/>
      <c r="O142" s="66">
        <v>0</v>
      </c>
      <c r="P142" s="66">
        <v>0</v>
      </c>
      <c r="Q142" s="66">
        <v>0</v>
      </c>
    </row>
    <row r="143" spans="1:17" x14ac:dyDescent="0.3">
      <c r="A143" s="60"/>
      <c r="B143" s="46">
        <v>43</v>
      </c>
      <c r="C143" s="72"/>
      <c r="D143" s="45"/>
      <c r="E143" s="48" t="s">
        <v>36</v>
      </c>
      <c r="F143" s="63"/>
      <c r="G143" s="63"/>
      <c r="H143" s="64">
        <v>3434</v>
      </c>
      <c r="I143" s="79" t="s">
        <v>88</v>
      </c>
      <c r="J143" s="79"/>
      <c r="K143" s="79"/>
      <c r="L143" s="66">
        <v>0</v>
      </c>
      <c r="M143" s="65">
        <v>0</v>
      </c>
      <c r="N143" s="65"/>
      <c r="O143" s="66">
        <v>0</v>
      </c>
      <c r="P143" s="66">
        <v>0</v>
      </c>
      <c r="Q143" s="66">
        <v>0</v>
      </c>
    </row>
    <row r="144" spans="1:17" x14ac:dyDescent="0.3">
      <c r="A144" s="60"/>
      <c r="B144" s="46">
        <v>11</v>
      </c>
      <c r="C144" s="72"/>
      <c r="D144" s="45"/>
      <c r="E144" s="48" t="s">
        <v>115</v>
      </c>
      <c r="F144" s="63"/>
      <c r="G144" s="63"/>
      <c r="H144" s="64">
        <v>3434</v>
      </c>
      <c r="I144" s="79" t="s">
        <v>88</v>
      </c>
      <c r="J144" s="79"/>
      <c r="K144" s="79"/>
      <c r="L144" s="66">
        <v>0</v>
      </c>
      <c r="M144" s="65">
        <v>0</v>
      </c>
      <c r="N144" s="65"/>
      <c r="O144" s="66">
        <v>0</v>
      </c>
      <c r="P144" s="66">
        <v>0</v>
      </c>
      <c r="Q144" s="66">
        <v>0</v>
      </c>
    </row>
    <row r="145" spans="1:17" x14ac:dyDescent="0.3">
      <c r="A145" s="60"/>
      <c r="B145" s="55">
        <v>11</v>
      </c>
      <c r="C145" s="72"/>
      <c r="D145" s="45"/>
      <c r="E145" s="48" t="s">
        <v>115</v>
      </c>
      <c r="F145" s="63"/>
      <c r="G145" s="109" t="s">
        <v>117</v>
      </c>
      <c r="H145" s="117" t="s">
        <v>118</v>
      </c>
      <c r="I145" s="79"/>
      <c r="J145" s="79"/>
      <c r="K145" s="79"/>
      <c r="L145" s="105">
        <f>SUM(L146)</f>
        <v>25000</v>
      </c>
      <c r="M145" s="132">
        <f>SUM(M146)</f>
        <v>25000</v>
      </c>
      <c r="N145" s="52">
        <f>M145/L145*100</f>
        <v>100</v>
      </c>
      <c r="O145" s="105">
        <f>SUM(O146)</f>
        <v>25000</v>
      </c>
      <c r="P145" s="105">
        <f>SUM(P146)</f>
        <v>25000</v>
      </c>
      <c r="Q145" s="105">
        <f>SUM(Q146)</f>
        <v>25000</v>
      </c>
    </row>
    <row r="146" spans="1:17" x14ac:dyDescent="0.3">
      <c r="A146" s="60"/>
      <c r="B146" s="55">
        <v>11</v>
      </c>
      <c r="C146" s="72"/>
      <c r="D146" s="45"/>
      <c r="E146" s="48" t="s">
        <v>115</v>
      </c>
      <c r="F146" s="63"/>
      <c r="G146" s="109" t="s">
        <v>119</v>
      </c>
      <c r="H146" s="117" t="s">
        <v>120</v>
      </c>
      <c r="I146" s="79"/>
      <c r="J146" s="79"/>
      <c r="K146" s="79"/>
      <c r="L146" s="66">
        <v>25000</v>
      </c>
      <c r="M146" s="66">
        <v>25000</v>
      </c>
      <c r="N146" s="65"/>
      <c r="O146" s="66">
        <v>25000</v>
      </c>
      <c r="P146" s="66">
        <f>SUM(P147)</f>
        <v>25000</v>
      </c>
      <c r="Q146" s="66">
        <f>SUM(Q147)</f>
        <v>25000</v>
      </c>
    </row>
    <row r="147" spans="1:17" x14ac:dyDescent="0.3">
      <c r="A147" s="60"/>
      <c r="B147" s="46">
        <v>11</v>
      </c>
      <c r="C147" s="72"/>
      <c r="D147" s="45"/>
      <c r="E147" s="48" t="s">
        <v>115</v>
      </c>
      <c r="F147" s="63"/>
      <c r="G147" s="130"/>
      <c r="H147" s="131">
        <v>3721</v>
      </c>
      <c r="I147" s="79" t="s">
        <v>121</v>
      </c>
      <c r="J147" s="79"/>
      <c r="K147" s="79"/>
      <c r="L147" s="66">
        <v>25000</v>
      </c>
      <c r="M147" s="65">
        <v>5903.52</v>
      </c>
      <c r="N147" s="65"/>
      <c r="O147" s="66">
        <v>25000</v>
      </c>
      <c r="P147" s="66">
        <v>25000</v>
      </c>
      <c r="Q147" s="66">
        <v>25000</v>
      </c>
    </row>
    <row r="148" spans="1:17" x14ac:dyDescent="0.3">
      <c r="A148" s="60"/>
      <c r="B148" s="55">
        <v>11.43</v>
      </c>
      <c r="C148" s="72"/>
      <c r="D148" s="45"/>
      <c r="E148" s="48" t="s">
        <v>36</v>
      </c>
      <c r="F148" s="11" t="s">
        <v>89</v>
      </c>
      <c r="G148" s="103" t="s">
        <v>90</v>
      </c>
      <c r="H148" s="64"/>
      <c r="I148" s="104"/>
      <c r="J148" s="104"/>
      <c r="K148" s="104"/>
      <c r="L148" s="105">
        <f>SUM(L149,L153,L169)</f>
        <v>363500</v>
      </c>
      <c r="M148" s="105">
        <f>M149+M153+M169</f>
        <v>132045.07999999999</v>
      </c>
      <c r="N148" s="105">
        <f>M148/L148*100</f>
        <v>36.326019257221454</v>
      </c>
      <c r="O148" s="105">
        <f>SUM(O149,O153,O169)</f>
        <v>177000</v>
      </c>
      <c r="P148" s="105">
        <f>SUM(P149,P153,P169)</f>
        <v>182000</v>
      </c>
      <c r="Q148" s="105">
        <f>SUM(Q149,Q153,Q169)</f>
        <v>182000</v>
      </c>
    </row>
    <row r="149" spans="1:17" x14ac:dyDescent="0.3">
      <c r="A149" s="60"/>
      <c r="B149" s="55">
        <v>11.43</v>
      </c>
      <c r="C149" s="72"/>
      <c r="D149" s="45"/>
      <c r="E149" s="48" t="s">
        <v>36</v>
      </c>
      <c r="F149" s="69"/>
      <c r="G149" s="101" t="s">
        <v>91</v>
      </c>
      <c r="H149" s="106" t="s">
        <v>92</v>
      </c>
      <c r="I149" s="107"/>
      <c r="J149" s="107"/>
      <c r="K149" s="107"/>
      <c r="L149" s="105">
        <f t="shared" ref="L149" si="1">SUM(L150)</f>
        <v>25000</v>
      </c>
      <c r="M149" s="105">
        <f>M150</f>
        <v>17230.3</v>
      </c>
      <c r="N149" s="105">
        <f>M149/L149*100</f>
        <v>68.921199999999999</v>
      </c>
      <c r="O149" s="105">
        <f t="shared" ref="O149:Q149" si="2">SUM(O150)</f>
        <v>10000</v>
      </c>
      <c r="P149" s="105">
        <f t="shared" si="2"/>
        <v>10000</v>
      </c>
      <c r="Q149" s="105">
        <f t="shared" si="2"/>
        <v>10000</v>
      </c>
    </row>
    <row r="150" spans="1:17" x14ac:dyDescent="0.3">
      <c r="A150" s="87"/>
      <c r="B150" s="55">
        <v>11.43</v>
      </c>
      <c r="C150" s="88"/>
      <c r="D150" s="75"/>
      <c r="E150" s="48" t="s">
        <v>36</v>
      </c>
      <c r="F150" s="77"/>
      <c r="G150" s="70" t="s">
        <v>93</v>
      </c>
      <c r="H150" s="57" t="s">
        <v>94</v>
      </c>
      <c r="I150" s="86"/>
      <c r="J150" s="86"/>
      <c r="K150" s="86"/>
      <c r="L150" s="59">
        <f>SUM(L151)</f>
        <v>25000</v>
      </c>
      <c r="M150" s="59">
        <f>M151</f>
        <v>17230.3</v>
      </c>
      <c r="N150" s="59">
        <f>M150/L150*100</f>
        <v>68.921199999999999</v>
      </c>
      <c r="O150" s="59">
        <f>SUM(O151)</f>
        <v>10000</v>
      </c>
      <c r="P150" s="59">
        <f>SUM(P151,P152)</f>
        <v>10000</v>
      </c>
      <c r="Q150" s="59">
        <f>SUM(Q151,Q152)</f>
        <v>10000</v>
      </c>
    </row>
    <row r="151" spans="1:17" x14ac:dyDescent="0.3">
      <c r="A151" s="60"/>
      <c r="B151" s="46">
        <v>43</v>
      </c>
      <c r="C151" s="72"/>
      <c r="D151" s="45"/>
      <c r="E151" s="48" t="s">
        <v>36</v>
      </c>
      <c r="F151" s="63"/>
      <c r="G151" s="63"/>
      <c r="H151" s="64">
        <v>4123</v>
      </c>
      <c r="I151" s="79" t="s">
        <v>95</v>
      </c>
      <c r="J151" s="79"/>
      <c r="K151" s="79"/>
      <c r="L151" s="66">
        <v>25000</v>
      </c>
      <c r="M151" s="65">
        <v>17230.3</v>
      </c>
      <c r="N151" s="65"/>
      <c r="O151" s="66">
        <v>10000</v>
      </c>
      <c r="P151" s="66">
        <v>10000</v>
      </c>
      <c r="Q151" s="66">
        <v>10000</v>
      </c>
    </row>
    <row r="152" spans="1:17" x14ac:dyDescent="0.3">
      <c r="A152" s="60"/>
      <c r="B152" s="46">
        <v>11</v>
      </c>
      <c r="C152" s="72"/>
      <c r="D152" s="45"/>
      <c r="E152" s="48" t="s">
        <v>115</v>
      </c>
      <c r="F152" s="108"/>
      <c r="G152" s="63"/>
      <c r="H152" s="64">
        <v>4123</v>
      </c>
      <c r="I152" s="79" t="s">
        <v>95</v>
      </c>
      <c r="J152" s="79"/>
      <c r="K152" s="79"/>
      <c r="L152" s="66">
        <v>0</v>
      </c>
      <c r="M152" s="65">
        <v>0</v>
      </c>
      <c r="N152" s="65"/>
      <c r="O152" s="66">
        <v>0</v>
      </c>
      <c r="P152" s="66">
        <v>0</v>
      </c>
      <c r="Q152" s="66">
        <v>0</v>
      </c>
    </row>
    <row r="153" spans="1:17" x14ac:dyDescent="0.3">
      <c r="A153" s="60"/>
      <c r="B153" s="55" t="s">
        <v>161</v>
      </c>
      <c r="C153" s="72"/>
      <c r="D153" s="45"/>
      <c r="E153" s="48" t="s">
        <v>36</v>
      </c>
      <c r="F153" s="108"/>
      <c r="G153" s="109" t="s">
        <v>96</v>
      </c>
      <c r="H153" s="106" t="s">
        <v>97</v>
      </c>
      <c r="I153" s="110"/>
      <c r="J153" s="110"/>
      <c r="K153" s="110"/>
      <c r="L153" s="105">
        <f>SUM(L154,L166)</f>
        <v>338500</v>
      </c>
      <c r="M153" s="105">
        <f>M154+M166</f>
        <v>114814.78</v>
      </c>
      <c r="N153" s="105">
        <f>M153/L153*100</f>
        <v>33.918694239290993</v>
      </c>
      <c r="O153" s="105">
        <f>SUM(O154,O166)</f>
        <v>167000</v>
      </c>
      <c r="P153" s="105">
        <f>SUM(P154,P166)</f>
        <v>172000</v>
      </c>
      <c r="Q153" s="105">
        <f>SUM(Q154,Q166)</f>
        <v>172000</v>
      </c>
    </row>
    <row r="154" spans="1:17" x14ac:dyDescent="0.3">
      <c r="A154" s="87"/>
      <c r="B154" s="55" t="s">
        <v>161</v>
      </c>
      <c r="C154" s="88"/>
      <c r="D154" s="75"/>
      <c r="E154" s="48" t="s">
        <v>36</v>
      </c>
      <c r="F154" s="111"/>
      <c r="G154" s="70" t="s">
        <v>98</v>
      </c>
      <c r="H154" s="57" t="s">
        <v>99</v>
      </c>
      <c r="I154" s="112"/>
      <c r="J154" s="112"/>
      <c r="K154" s="112"/>
      <c r="L154" s="59">
        <f>SUM(L155,L156,L157,L158,L159,L160,L161,L162,L164,L165)</f>
        <v>334000</v>
      </c>
      <c r="M154" s="59">
        <f>SUM(M155,M156,M157,M158,M159,M160,M161,M162,M164,M165,M157)</f>
        <v>114804.78</v>
      </c>
      <c r="N154" s="59">
        <f>M154/L154*100</f>
        <v>34.372688622754488</v>
      </c>
      <c r="O154" s="59">
        <f>SUM(O155,O156,O157,O158,O159,O160,O161,O162,O164,O165)</f>
        <v>137000</v>
      </c>
      <c r="P154" s="59">
        <f t="shared" ref="P154:Q154" si="3">SUM(P155,P156,P157,P158,P159,P160,P161,P162,P164,P165)</f>
        <v>140000</v>
      </c>
      <c r="Q154" s="59">
        <f t="shared" si="3"/>
        <v>140000</v>
      </c>
    </row>
    <row r="155" spans="1:17" x14ac:dyDescent="0.3">
      <c r="A155" s="60"/>
      <c r="B155" s="46">
        <v>43</v>
      </c>
      <c r="C155" s="72"/>
      <c r="D155" s="45"/>
      <c r="E155" s="48" t="s">
        <v>36</v>
      </c>
      <c r="F155" s="108"/>
      <c r="G155" s="113"/>
      <c r="H155" s="114">
        <v>4221</v>
      </c>
      <c r="I155" s="173" t="s">
        <v>100</v>
      </c>
      <c r="J155" s="174"/>
      <c r="K155" s="175"/>
      <c r="L155" s="66">
        <v>96000</v>
      </c>
      <c r="M155" s="115">
        <v>74193.58</v>
      </c>
      <c r="N155" s="115"/>
      <c r="O155" s="66">
        <v>87000</v>
      </c>
      <c r="P155" s="66">
        <v>90000</v>
      </c>
      <c r="Q155" s="66">
        <v>90000</v>
      </c>
    </row>
    <row r="156" spans="1:17" x14ac:dyDescent="0.3">
      <c r="A156" s="60"/>
      <c r="B156" s="46">
        <v>11</v>
      </c>
      <c r="C156" s="72"/>
      <c r="D156" s="45"/>
      <c r="E156" s="48" t="s">
        <v>115</v>
      </c>
      <c r="F156" s="108"/>
      <c r="G156" s="113"/>
      <c r="H156" s="114">
        <v>4221</v>
      </c>
      <c r="I156" s="173" t="s">
        <v>100</v>
      </c>
      <c r="J156" s="174"/>
      <c r="K156" s="175"/>
      <c r="L156" s="66">
        <v>93000</v>
      </c>
      <c r="M156" s="115">
        <v>24838.7</v>
      </c>
      <c r="N156" s="115"/>
      <c r="O156" s="66">
        <v>20000</v>
      </c>
      <c r="P156" s="66">
        <v>20000</v>
      </c>
      <c r="Q156" s="66">
        <v>20000</v>
      </c>
    </row>
    <row r="157" spans="1:17" x14ac:dyDescent="0.3">
      <c r="A157" s="60"/>
      <c r="B157" s="46">
        <v>31</v>
      </c>
      <c r="C157" s="72"/>
      <c r="D157" s="45"/>
      <c r="E157" s="48" t="s">
        <v>36</v>
      </c>
      <c r="F157" s="108"/>
      <c r="G157" s="113"/>
      <c r="H157" s="114">
        <v>4221</v>
      </c>
      <c r="I157" s="173" t="s">
        <v>100</v>
      </c>
      <c r="J157" s="174"/>
      <c r="K157" s="175"/>
      <c r="L157" s="66">
        <v>0</v>
      </c>
      <c r="M157" s="115">
        <v>0</v>
      </c>
      <c r="N157" s="115"/>
      <c r="O157" s="66">
        <v>0</v>
      </c>
      <c r="P157" s="66">
        <v>0</v>
      </c>
      <c r="Q157" s="66">
        <v>0</v>
      </c>
    </row>
    <row r="158" spans="1:17" x14ac:dyDescent="0.3">
      <c r="A158" s="60"/>
      <c r="B158" s="46">
        <v>61</v>
      </c>
      <c r="C158" s="72"/>
      <c r="D158" s="45"/>
      <c r="E158" s="48" t="s">
        <v>115</v>
      </c>
      <c r="F158" s="108"/>
      <c r="G158" s="113"/>
      <c r="H158" s="114">
        <v>4221</v>
      </c>
      <c r="I158" s="173" t="s">
        <v>100</v>
      </c>
      <c r="J158" s="174"/>
      <c r="K158" s="175"/>
      <c r="L158" s="66">
        <v>5000</v>
      </c>
      <c r="M158" s="115">
        <v>0</v>
      </c>
      <c r="N158" s="115"/>
      <c r="O158" s="66">
        <v>5000</v>
      </c>
      <c r="P158" s="66">
        <v>5000</v>
      </c>
      <c r="Q158" s="66">
        <v>5000</v>
      </c>
    </row>
    <row r="159" spans="1:17" x14ac:dyDescent="0.3">
      <c r="A159" s="60"/>
      <c r="B159" s="46">
        <v>43</v>
      </c>
      <c r="C159" s="72"/>
      <c r="D159" s="45"/>
      <c r="E159" s="48" t="s">
        <v>36</v>
      </c>
      <c r="F159" s="108"/>
      <c r="G159" s="63"/>
      <c r="H159" s="64">
        <v>4222</v>
      </c>
      <c r="I159" s="79" t="s">
        <v>101</v>
      </c>
      <c r="J159" s="79"/>
      <c r="K159" s="79"/>
      <c r="L159" s="66">
        <v>0</v>
      </c>
      <c r="M159" s="65">
        <v>0</v>
      </c>
      <c r="N159" s="115"/>
      <c r="O159" s="66">
        <v>0</v>
      </c>
      <c r="P159" s="66">
        <v>0</v>
      </c>
      <c r="Q159" s="66">
        <v>0</v>
      </c>
    </row>
    <row r="160" spans="1:17" x14ac:dyDescent="0.3">
      <c r="A160" s="60"/>
      <c r="B160" s="46">
        <v>11</v>
      </c>
      <c r="C160" s="72"/>
      <c r="D160" s="45"/>
      <c r="E160" s="48" t="s">
        <v>115</v>
      </c>
      <c r="F160" s="108"/>
      <c r="G160" s="63"/>
      <c r="H160" s="64">
        <v>4222</v>
      </c>
      <c r="I160" s="79" t="s">
        <v>101</v>
      </c>
      <c r="J160" s="79"/>
      <c r="K160" s="79"/>
      <c r="L160" s="66">
        <v>0</v>
      </c>
      <c r="M160" s="65">
        <v>0</v>
      </c>
      <c r="N160" s="115"/>
      <c r="O160" s="66">
        <v>0</v>
      </c>
      <c r="P160" s="66">
        <v>0</v>
      </c>
      <c r="Q160" s="66">
        <v>0</v>
      </c>
    </row>
    <row r="161" spans="1:17" x14ac:dyDescent="0.3">
      <c r="A161" s="60"/>
      <c r="B161" s="46">
        <v>43</v>
      </c>
      <c r="C161" s="72"/>
      <c r="D161" s="45"/>
      <c r="E161" s="48" t="s">
        <v>36</v>
      </c>
      <c r="F161" s="108"/>
      <c r="G161" s="63"/>
      <c r="H161" s="64">
        <v>4223</v>
      </c>
      <c r="I161" s="79" t="s">
        <v>102</v>
      </c>
      <c r="J161" s="79"/>
      <c r="K161" s="79"/>
      <c r="L161" s="66">
        <v>130000</v>
      </c>
      <c r="M161" s="65">
        <v>15772.5</v>
      </c>
      <c r="N161" s="115"/>
      <c r="O161" s="66">
        <v>10000</v>
      </c>
      <c r="P161" s="66">
        <v>10000</v>
      </c>
      <c r="Q161" s="66">
        <v>10000</v>
      </c>
    </row>
    <row r="162" spans="1:17" x14ac:dyDescent="0.3">
      <c r="A162" s="60"/>
      <c r="B162" s="46">
        <v>11</v>
      </c>
      <c r="C162" s="72"/>
      <c r="D162" s="45"/>
      <c r="E162" s="48" t="s">
        <v>115</v>
      </c>
      <c r="F162" s="108"/>
      <c r="G162" s="63"/>
      <c r="H162" s="64">
        <v>4223</v>
      </c>
      <c r="I162" s="79" t="s">
        <v>102</v>
      </c>
      <c r="J162" s="79"/>
      <c r="K162" s="79"/>
      <c r="L162" s="66">
        <v>10000</v>
      </c>
      <c r="M162" s="65">
        <v>0</v>
      </c>
      <c r="N162" s="115"/>
      <c r="O162" s="66">
        <v>5000</v>
      </c>
      <c r="P162" s="66">
        <v>5000</v>
      </c>
      <c r="Q162" s="66">
        <v>5000</v>
      </c>
    </row>
    <row r="163" spans="1:17" x14ac:dyDescent="0.3">
      <c r="A163" s="60"/>
      <c r="B163" s="46">
        <v>43</v>
      </c>
      <c r="C163" s="72"/>
      <c r="D163" s="45"/>
      <c r="E163" s="48" t="s">
        <v>36</v>
      </c>
      <c r="F163" s="108"/>
      <c r="G163" s="63"/>
      <c r="H163" s="64">
        <v>4224</v>
      </c>
      <c r="I163" s="151" t="s">
        <v>145</v>
      </c>
      <c r="J163" s="152"/>
      <c r="K163" s="79"/>
      <c r="L163" s="66">
        <v>0</v>
      </c>
      <c r="M163" s="65">
        <v>18898.849999999999</v>
      </c>
      <c r="N163" s="115"/>
      <c r="O163" s="66">
        <v>10000</v>
      </c>
      <c r="P163" s="66">
        <v>10000</v>
      </c>
      <c r="Q163" s="66">
        <v>10000</v>
      </c>
    </row>
    <row r="164" spans="1:17" x14ac:dyDescent="0.3">
      <c r="A164" s="60"/>
      <c r="B164" s="46">
        <v>43</v>
      </c>
      <c r="C164" s="72"/>
      <c r="D164" s="45"/>
      <c r="E164" s="48" t="s">
        <v>36</v>
      </c>
      <c r="F164" s="108"/>
      <c r="G164" s="63"/>
      <c r="H164" s="64">
        <v>4227</v>
      </c>
      <c r="I164" s="79" t="s">
        <v>103</v>
      </c>
      <c r="J164" s="79"/>
      <c r="K164" s="79"/>
      <c r="L164" s="66">
        <v>0</v>
      </c>
      <c r="M164" s="65">
        <v>0</v>
      </c>
      <c r="N164" s="115"/>
      <c r="O164" s="66">
        <v>0</v>
      </c>
      <c r="P164" s="66">
        <v>0</v>
      </c>
      <c r="Q164" s="66">
        <v>0</v>
      </c>
    </row>
    <row r="165" spans="1:17" x14ac:dyDescent="0.3">
      <c r="A165" s="60"/>
      <c r="B165" s="46">
        <v>11</v>
      </c>
      <c r="C165" s="72"/>
      <c r="D165" s="45"/>
      <c r="E165" s="48" t="s">
        <v>115</v>
      </c>
      <c r="F165" s="108"/>
      <c r="G165" s="63"/>
      <c r="H165" s="64">
        <v>4227</v>
      </c>
      <c r="I165" s="79" t="s">
        <v>103</v>
      </c>
      <c r="J165" s="79"/>
      <c r="K165" s="79"/>
      <c r="L165" s="66">
        <v>0</v>
      </c>
      <c r="M165" s="65">
        <v>0</v>
      </c>
      <c r="N165" s="115"/>
      <c r="O165" s="66">
        <v>10000</v>
      </c>
      <c r="P165" s="66">
        <v>10000</v>
      </c>
      <c r="Q165" s="66">
        <v>10000</v>
      </c>
    </row>
    <row r="166" spans="1:17" x14ac:dyDescent="0.3">
      <c r="A166" s="87"/>
      <c r="B166" s="55">
        <v>11.43</v>
      </c>
      <c r="C166" s="88"/>
      <c r="D166" s="75"/>
      <c r="E166" s="48" t="s">
        <v>36</v>
      </c>
      <c r="F166" s="111"/>
      <c r="G166" s="70" t="s">
        <v>104</v>
      </c>
      <c r="H166" s="57" t="s">
        <v>105</v>
      </c>
      <c r="I166" s="86"/>
      <c r="J166" s="86"/>
      <c r="K166" s="86"/>
      <c r="L166" s="59">
        <f>SUM(L167,L168,L169,L170,L171,L172)</f>
        <v>4500</v>
      </c>
      <c r="M166" s="59">
        <f>SUM(M167:M171)</f>
        <v>10</v>
      </c>
      <c r="N166" s="59">
        <f>M166/L166*100</f>
        <v>0.22222222222222221</v>
      </c>
      <c r="O166" s="59">
        <f>SUM(O167,O168,O169,O170,O171,O172)</f>
        <v>30000</v>
      </c>
      <c r="P166" s="59">
        <f>SUM(P167,P168,P169,P170,P171,P172)</f>
        <v>32000</v>
      </c>
      <c r="Q166" s="59">
        <f>SUM(Q167,Q168,Q169,Q170,Q171,Q172)</f>
        <v>32000</v>
      </c>
    </row>
    <row r="167" spans="1:17" x14ac:dyDescent="0.3">
      <c r="A167" s="60"/>
      <c r="B167" s="46">
        <v>43</v>
      </c>
      <c r="C167" s="72"/>
      <c r="D167" s="45"/>
      <c r="E167" s="48" t="s">
        <v>36</v>
      </c>
      <c r="F167" s="108"/>
      <c r="G167" s="63"/>
      <c r="H167" s="64">
        <v>4262</v>
      </c>
      <c r="I167" s="116" t="s">
        <v>106</v>
      </c>
      <c r="J167" s="116"/>
      <c r="K167" s="116"/>
      <c r="L167" s="66">
        <v>4500</v>
      </c>
      <c r="M167" s="92">
        <v>10</v>
      </c>
      <c r="N167" s="92"/>
      <c r="O167" s="66">
        <v>30000</v>
      </c>
      <c r="P167" s="66">
        <v>32000</v>
      </c>
      <c r="Q167" s="66">
        <v>32000</v>
      </c>
    </row>
    <row r="168" spans="1:17" x14ac:dyDescent="0.3">
      <c r="A168" s="60"/>
      <c r="B168" s="46">
        <v>11</v>
      </c>
      <c r="C168" s="72"/>
      <c r="D168" s="45"/>
      <c r="E168" s="48" t="s">
        <v>115</v>
      </c>
      <c r="F168" s="108"/>
      <c r="G168" s="63"/>
      <c r="H168" s="64">
        <v>4262</v>
      </c>
      <c r="I168" s="116" t="s">
        <v>106</v>
      </c>
      <c r="J168" s="116"/>
      <c r="K168" s="116"/>
      <c r="L168" s="66">
        <v>0</v>
      </c>
      <c r="M168" s="92">
        <v>0</v>
      </c>
      <c r="N168" s="92"/>
      <c r="O168" s="66">
        <v>0</v>
      </c>
      <c r="P168" s="66">
        <v>0</v>
      </c>
      <c r="Q168" s="66">
        <v>0</v>
      </c>
    </row>
    <row r="169" spans="1:17" x14ac:dyDescent="0.3">
      <c r="A169" s="60"/>
      <c r="B169" s="55">
        <v>11.43</v>
      </c>
      <c r="C169" s="72"/>
      <c r="D169" s="45"/>
      <c r="E169" s="48" t="s">
        <v>36</v>
      </c>
      <c r="F169" s="108"/>
      <c r="G169" s="109" t="s">
        <v>107</v>
      </c>
      <c r="H169" s="117" t="s">
        <v>108</v>
      </c>
      <c r="I169" s="118"/>
      <c r="J169" s="118"/>
      <c r="K169" s="118"/>
      <c r="L169" s="105">
        <f t="shared" ref="L169" si="4">SUM(L170)</f>
        <v>0</v>
      </c>
      <c r="M169" s="105">
        <f>SUM(M170)</f>
        <v>0</v>
      </c>
      <c r="N169" s="105" t="e">
        <f>M169/L169*100</f>
        <v>#DIV/0!</v>
      </c>
      <c r="O169" s="105">
        <f t="shared" ref="O169:Q169" si="5">SUM(O170)</f>
        <v>0</v>
      </c>
      <c r="P169" s="105">
        <f t="shared" si="5"/>
        <v>0</v>
      </c>
      <c r="Q169" s="105">
        <f t="shared" si="5"/>
        <v>0</v>
      </c>
    </row>
    <row r="170" spans="1:17" x14ac:dyDescent="0.3">
      <c r="A170" s="75"/>
      <c r="B170" s="55">
        <v>11.43</v>
      </c>
      <c r="C170" s="76"/>
      <c r="D170" s="75"/>
      <c r="E170" s="48" t="s">
        <v>36</v>
      </c>
      <c r="F170" s="119"/>
      <c r="G170" s="70" t="s">
        <v>109</v>
      </c>
      <c r="H170" s="57" t="s">
        <v>110</v>
      </c>
      <c r="I170" s="120"/>
      <c r="J170" s="120"/>
      <c r="K170" s="120"/>
      <c r="L170" s="59">
        <f>SUM(L171)</f>
        <v>0</v>
      </c>
      <c r="M170" s="59">
        <f>SUM(M171)</f>
        <v>0</v>
      </c>
      <c r="N170" s="59" t="e">
        <f>M170/L170*100</f>
        <v>#DIV/0!</v>
      </c>
      <c r="O170" s="59">
        <f>SUM(O171)</f>
        <v>0</v>
      </c>
      <c r="P170" s="59">
        <f>SUM(P171)</f>
        <v>0</v>
      </c>
      <c r="Q170" s="59">
        <f>SUM(Q171)</f>
        <v>0</v>
      </c>
    </row>
    <row r="171" spans="1:17" x14ac:dyDescent="0.3">
      <c r="A171" s="60"/>
      <c r="B171" s="46">
        <v>43</v>
      </c>
      <c r="C171" s="72"/>
      <c r="D171" s="45"/>
      <c r="E171" s="48" t="s">
        <v>36</v>
      </c>
      <c r="F171" s="108"/>
      <c r="G171" s="63"/>
      <c r="H171" s="64">
        <v>4541</v>
      </c>
      <c r="I171" s="116" t="s">
        <v>110</v>
      </c>
      <c r="J171" s="116"/>
      <c r="K171" s="116"/>
      <c r="L171" s="66">
        <v>0</v>
      </c>
      <c r="M171" s="92">
        <v>0</v>
      </c>
      <c r="N171" s="92"/>
      <c r="O171" s="66">
        <v>0</v>
      </c>
      <c r="P171" s="66">
        <v>0</v>
      </c>
      <c r="Q171" s="66">
        <v>0</v>
      </c>
    </row>
    <row r="172" spans="1:17" x14ac:dyDescent="0.3">
      <c r="A172" s="60"/>
      <c r="B172" s="46">
        <v>11</v>
      </c>
      <c r="C172" s="72"/>
      <c r="D172" s="45"/>
      <c r="E172" s="48" t="s">
        <v>115</v>
      </c>
      <c r="F172" s="108"/>
      <c r="G172" s="63"/>
      <c r="H172" s="64">
        <v>4541</v>
      </c>
      <c r="I172" s="116" t="s">
        <v>110</v>
      </c>
      <c r="J172" s="116"/>
      <c r="K172" s="116"/>
      <c r="L172" s="66">
        <v>0</v>
      </c>
      <c r="M172" s="92">
        <v>0</v>
      </c>
      <c r="N172" s="92"/>
      <c r="O172" s="66">
        <v>0</v>
      </c>
      <c r="P172" s="66">
        <v>0</v>
      </c>
      <c r="Q172" s="66">
        <v>0</v>
      </c>
    </row>
    <row r="173" spans="1:17" x14ac:dyDescent="0.3">
      <c r="A173" s="121"/>
      <c r="B173" s="121">
        <v>11</v>
      </c>
      <c r="C173" s="122" t="s">
        <v>111</v>
      </c>
      <c r="D173" s="121" t="s">
        <v>35</v>
      </c>
      <c r="E173" s="123" t="s">
        <v>115</v>
      </c>
      <c r="F173" s="133"/>
      <c r="G173" s="123"/>
      <c r="H173" s="124"/>
      <c r="I173" s="125"/>
      <c r="J173" s="125"/>
      <c r="K173" s="125"/>
      <c r="L173" s="126">
        <f>SUM(L66,L68,L71,L74,L76,L80,L82,L84,L86,L89,L90,L92,L94,L96,L100,L102,L105,L107,L109,L111,L113,L115,L117,L120,L124,L126,L128,L130,L132,L134,L136,L140,L142,L144,L147,L152,L156,L160,L162,L165,L168,L172)</f>
        <v>1450325</v>
      </c>
      <c r="M173" s="126">
        <f>SUM(M66,M68,M71,M74,M76,M80,M82,M84,M86,M89,M90,M92,M94,M96,M100,M102,M105,M107,M109,M111,M113,M115,M117,M120,M124,M126,M128,M130,M132,M134,M136,M140,M142,M144,M147,M152,M156,M160,M162,M165,M168,M172)</f>
        <v>625234.32999999984</v>
      </c>
      <c r="N173" s="126">
        <f>M173/L173*100</f>
        <v>43.109946391326069</v>
      </c>
      <c r="O173" s="126">
        <f t="shared" ref="O173:Q173" si="6">SUM(O66,O68,O71,O74,O76,O80,O82,O84,O86,O89,O90,O92,O94,O96,O100,O102,O105,O107,O109,O111,O113,O115,O117,O120,O124,O126,O128,O130,O132,O134,O136,O140,O142,O144,O147,O152,O156,O160,O162,O165,O168,O172)</f>
        <v>1386769</v>
      </c>
      <c r="P173" s="126">
        <f t="shared" si="6"/>
        <v>1399131</v>
      </c>
      <c r="Q173" s="126">
        <f t="shared" si="6"/>
        <v>1412775</v>
      </c>
    </row>
    <row r="174" spans="1:17" x14ac:dyDescent="0.3">
      <c r="A174" s="121"/>
      <c r="B174" s="121">
        <v>43</v>
      </c>
      <c r="C174" s="122" t="s">
        <v>111</v>
      </c>
      <c r="D174" s="121" t="s">
        <v>35</v>
      </c>
      <c r="E174" s="123" t="s">
        <v>36</v>
      </c>
      <c r="F174" s="123"/>
      <c r="G174" s="123"/>
      <c r="H174" s="124"/>
      <c r="I174" s="125"/>
      <c r="J174" s="125"/>
      <c r="K174" s="125"/>
      <c r="L174" s="126">
        <f>L65+L67+L70+L73+L75+L79+L81+L83+L85+L88+L91+L93+L95+L99+L101+L104+L106+L108+L110+L112+L114+L116+L119+L123+L125+L127+L129+L131+L133+L135+L139+L141+L143+L151+L155+L159+L161+L164+L167+L171</f>
        <v>6506000</v>
      </c>
      <c r="M174" s="126">
        <f>SUM(M65,M67,M70,M73,M75,M79,M81,M83,M85,M88,M91,M93,M95,M99,M101,M104,M106,M108,M110,M112,M114,M116,M119,M123,M125,M127,M129,M131,M133,M135,M139,M141,M143,M151,M155,M159,M161,M163,M164,M167,M171)</f>
        <v>2060008.6000000008</v>
      </c>
      <c r="N174" s="126">
        <f>M174/L174*100</f>
        <v>31.663212419305271</v>
      </c>
      <c r="O174" s="126">
        <f>SUM(O65,O67,O70,O73,O75,O79,O81,O83,O85,O88,O91,O93,O95,O97,O99,O101,O104,O106,O108,O110,O112,O114,O116,O119,O123,O125,O127,O129,O131,O133,O135,O139,O141,O143,O151,O155,O159,O161,O163,O164,O167,O171)</f>
        <v>7361050</v>
      </c>
      <c r="P174" s="126">
        <f t="shared" ref="P174:Q174" si="7">SUM(P65,P67,P70,P73,P75,P79,P81,P83,P85,P88,P91,P93,P95,P97,P99,P101,P104,P106,P108,P110,P112,P114,P116,P119,P123,P125,P127,P129,P131,P133,P135,P139,P141,P143,P151,P155,P159,P161,P163,P164,P167,P171)</f>
        <v>8074750</v>
      </c>
      <c r="Q174" s="126">
        <f t="shared" si="7"/>
        <v>8074750</v>
      </c>
    </row>
    <row r="175" spans="1:17" x14ac:dyDescent="0.3">
      <c r="A175" s="121"/>
      <c r="B175" s="121">
        <v>31</v>
      </c>
      <c r="C175" s="122" t="s">
        <v>111</v>
      </c>
      <c r="D175" s="121" t="s">
        <v>35</v>
      </c>
      <c r="E175" s="123" t="s">
        <v>36</v>
      </c>
      <c r="F175" s="123"/>
      <c r="G175" s="123"/>
      <c r="H175" s="124"/>
      <c r="I175" s="125"/>
      <c r="J175" s="125"/>
      <c r="K175" s="125"/>
      <c r="L175" s="126">
        <f>SUM(L157)</f>
        <v>0</v>
      </c>
      <c r="M175" s="126">
        <f>SUM(M157)</f>
        <v>0</v>
      </c>
      <c r="N175" s="126"/>
      <c r="O175" s="126">
        <f t="shared" ref="O175:Q175" si="8">SUM(O157)</f>
        <v>0</v>
      </c>
      <c r="P175" s="126">
        <f t="shared" si="8"/>
        <v>0</v>
      </c>
      <c r="Q175" s="126">
        <f t="shared" si="8"/>
        <v>0</v>
      </c>
    </row>
    <row r="176" spans="1:17" x14ac:dyDescent="0.3">
      <c r="A176" s="121"/>
      <c r="B176" s="121">
        <v>52</v>
      </c>
      <c r="C176" s="122" t="s">
        <v>111</v>
      </c>
      <c r="D176" s="121" t="s">
        <v>35</v>
      </c>
      <c r="E176" s="123" t="s">
        <v>115</v>
      </c>
      <c r="F176" s="123"/>
      <c r="G176" s="123"/>
      <c r="H176" s="124"/>
      <c r="I176" s="125"/>
      <c r="J176" s="125"/>
      <c r="K176" s="125"/>
      <c r="L176" s="126">
        <f>L103</f>
        <v>30000</v>
      </c>
      <c r="M176" s="126">
        <f>M103</f>
        <v>10000</v>
      </c>
      <c r="N176" s="126">
        <f>M176/L176*100</f>
        <v>33.333333333333329</v>
      </c>
      <c r="O176" s="126">
        <f>O103</f>
        <v>30000</v>
      </c>
      <c r="P176" s="126">
        <f>P103</f>
        <v>30000</v>
      </c>
      <c r="Q176" s="126">
        <f>Q103</f>
        <v>30000</v>
      </c>
    </row>
    <row r="177" spans="1:17" x14ac:dyDescent="0.3">
      <c r="A177" s="121"/>
      <c r="B177" s="121">
        <v>61</v>
      </c>
      <c r="C177" s="122" t="s">
        <v>111</v>
      </c>
      <c r="D177" s="121" t="s">
        <v>35</v>
      </c>
      <c r="E177" s="123" t="s">
        <v>115</v>
      </c>
      <c r="F177" s="123"/>
      <c r="G177" s="123"/>
      <c r="H177" s="124"/>
      <c r="I177" s="125"/>
      <c r="J177" s="125"/>
      <c r="K177" s="125"/>
      <c r="L177" s="126">
        <f>L158</f>
        <v>5000</v>
      </c>
      <c r="M177" s="126">
        <f>M158</f>
        <v>0</v>
      </c>
      <c r="N177" s="126">
        <f>M177/L177*100</f>
        <v>0</v>
      </c>
      <c r="O177" s="126">
        <f>O158</f>
        <v>5000</v>
      </c>
      <c r="P177" s="126">
        <f t="shared" ref="P177:Q177" si="9">P158</f>
        <v>5000</v>
      </c>
      <c r="Q177" s="126">
        <f t="shared" si="9"/>
        <v>5000</v>
      </c>
    </row>
    <row r="178" spans="1:17" x14ac:dyDescent="0.3">
      <c r="A178" s="121"/>
      <c r="B178" s="121"/>
      <c r="C178" s="122" t="s">
        <v>112</v>
      </c>
      <c r="D178" s="121" t="s">
        <v>35</v>
      </c>
      <c r="E178" s="123"/>
      <c r="F178" s="123"/>
      <c r="G178" s="123"/>
      <c r="H178" s="124"/>
      <c r="I178" s="125"/>
      <c r="J178" s="125"/>
      <c r="K178" s="125"/>
      <c r="L178" s="126">
        <f>L173+L174+L175+L176+L177</f>
        <v>7991325</v>
      </c>
      <c r="M178" s="126">
        <f t="shared" ref="M178:Q178" si="10">M173+M174+M175+M176+M177</f>
        <v>2695242.9300000006</v>
      </c>
      <c r="N178" s="126">
        <f>M178/L178*100</f>
        <v>33.727109459319962</v>
      </c>
      <c r="O178" s="126">
        <f t="shared" si="10"/>
        <v>8782819</v>
      </c>
      <c r="P178" s="126">
        <f t="shared" si="10"/>
        <v>9508881</v>
      </c>
      <c r="Q178" s="126">
        <f t="shared" si="10"/>
        <v>9522525</v>
      </c>
    </row>
    <row r="179" spans="1:17" s="168" customFormat="1" x14ac:dyDescent="0.3">
      <c r="A179" s="162"/>
      <c r="B179" s="162"/>
      <c r="C179" s="163"/>
      <c r="D179" s="162"/>
      <c r="E179" s="164"/>
      <c r="F179" s="164"/>
      <c r="G179" s="164"/>
      <c r="H179" s="165"/>
      <c r="I179" s="166"/>
      <c r="J179" s="166"/>
      <c r="K179" s="166"/>
      <c r="L179" s="167"/>
      <c r="M179" s="167"/>
      <c r="N179" s="167"/>
      <c r="O179" s="167"/>
      <c r="P179" s="167"/>
      <c r="Q179" s="167"/>
    </row>
    <row r="180" spans="1:17" ht="15.6" x14ac:dyDescent="0.3">
      <c r="C180" s="158" t="s">
        <v>156</v>
      </c>
      <c r="D180" s="155"/>
    </row>
    <row r="181" spans="1:17" s="155" customFormat="1" ht="16.5" customHeight="1" x14ac:dyDescent="0.3">
      <c r="C181" s="159" t="s">
        <v>158</v>
      </c>
    </row>
    <row r="182" spans="1:17" s="155" customFormat="1" ht="15.6" x14ac:dyDescent="0.3">
      <c r="C182" s="159" t="s">
        <v>159</v>
      </c>
    </row>
    <row r="183" spans="1:17" s="155" customFormat="1" ht="15.6" x14ac:dyDescent="0.3">
      <c r="N183" s="155" t="s">
        <v>137</v>
      </c>
    </row>
    <row r="184" spans="1:17" s="155" customFormat="1" ht="15.6" x14ac:dyDescent="0.3">
      <c r="N184" s="155" t="s">
        <v>138</v>
      </c>
    </row>
    <row r="185" spans="1:17" s="155" customFormat="1" ht="15.6" x14ac:dyDescent="0.3"/>
  </sheetData>
  <mergeCells count="196">
    <mergeCell ref="D17:E17"/>
    <mergeCell ref="F17:H17"/>
    <mergeCell ref="I17:J17"/>
    <mergeCell ref="K17:L17"/>
    <mergeCell ref="M13:N13"/>
    <mergeCell ref="I96:K96"/>
    <mergeCell ref="D52:E52"/>
    <mergeCell ref="F52:H52"/>
    <mergeCell ref="I52:J52"/>
    <mergeCell ref="K52:L52"/>
    <mergeCell ref="M52:N52"/>
    <mergeCell ref="D50:E50"/>
    <mergeCell ref="F50:H50"/>
    <mergeCell ref="I50:J50"/>
    <mergeCell ref="D53:E53"/>
    <mergeCell ref="F53:H53"/>
    <mergeCell ref="I53:J53"/>
    <mergeCell ref="K53:L53"/>
    <mergeCell ref="M53:N53"/>
    <mergeCell ref="D54:E54"/>
    <mergeCell ref="F54:H54"/>
    <mergeCell ref="I54:J54"/>
    <mergeCell ref="K54:L54"/>
    <mergeCell ref="M54:N54"/>
    <mergeCell ref="D51:E51"/>
    <mergeCell ref="F51:H51"/>
    <mergeCell ref="I51:J51"/>
    <mergeCell ref="K51:L51"/>
    <mergeCell ref="M51:N51"/>
    <mergeCell ref="D47:E47"/>
    <mergeCell ref="F47:H47"/>
    <mergeCell ref="I47:J47"/>
    <mergeCell ref="K47:L47"/>
    <mergeCell ref="M47:N47"/>
    <mergeCell ref="D49:E49"/>
    <mergeCell ref="F49:H49"/>
    <mergeCell ref="I49:J49"/>
    <mergeCell ref="K49:L49"/>
    <mergeCell ref="M49:N49"/>
    <mergeCell ref="D12:E12"/>
    <mergeCell ref="F12:H12"/>
    <mergeCell ref="I12:J12"/>
    <mergeCell ref="K12:L12"/>
    <mergeCell ref="M12:N12"/>
    <mergeCell ref="D15:E15"/>
    <mergeCell ref="F15:H15"/>
    <mergeCell ref="I15:J15"/>
    <mergeCell ref="K15:L15"/>
    <mergeCell ref="M15:N15"/>
    <mergeCell ref="D14:E14"/>
    <mergeCell ref="F14:H14"/>
    <mergeCell ref="I14:J14"/>
    <mergeCell ref="K14:L14"/>
    <mergeCell ref="M14:N14"/>
    <mergeCell ref="D13:E13"/>
    <mergeCell ref="F13:H13"/>
    <mergeCell ref="I13:J13"/>
    <mergeCell ref="K13:L13"/>
    <mergeCell ref="D20:E20"/>
    <mergeCell ref="F20:H20"/>
    <mergeCell ref="I20:J20"/>
    <mergeCell ref="K20:L20"/>
    <mergeCell ref="M20:N20"/>
    <mergeCell ref="D24:E24"/>
    <mergeCell ref="F24:H24"/>
    <mergeCell ref="I24:J24"/>
    <mergeCell ref="K24:L24"/>
    <mergeCell ref="M24:N24"/>
    <mergeCell ref="I23:J23"/>
    <mergeCell ref="K23:L23"/>
    <mergeCell ref="M23:N23"/>
    <mergeCell ref="D22:E22"/>
    <mergeCell ref="F22:H22"/>
    <mergeCell ref="I22:J22"/>
    <mergeCell ref="K22:L22"/>
    <mergeCell ref="M22:N22"/>
    <mergeCell ref="D23:E23"/>
    <mergeCell ref="F23:H23"/>
    <mergeCell ref="D26:E26"/>
    <mergeCell ref="F26:H26"/>
    <mergeCell ref="I26:J26"/>
    <mergeCell ref="K26:L26"/>
    <mergeCell ref="M26:N26"/>
    <mergeCell ref="D25:E25"/>
    <mergeCell ref="F25:H25"/>
    <mergeCell ref="I25:J25"/>
    <mergeCell ref="K25:L25"/>
    <mergeCell ref="M25:N25"/>
    <mergeCell ref="D29:E29"/>
    <mergeCell ref="F29:H29"/>
    <mergeCell ref="I29:J29"/>
    <mergeCell ref="K29:L29"/>
    <mergeCell ref="M29:N29"/>
    <mergeCell ref="D27:E27"/>
    <mergeCell ref="F27:H27"/>
    <mergeCell ref="I27:J27"/>
    <mergeCell ref="K27:L27"/>
    <mergeCell ref="M27:N27"/>
    <mergeCell ref="D32:E32"/>
    <mergeCell ref="F32:H32"/>
    <mergeCell ref="I32:J32"/>
    <mergeCell ref="K32:L32"/>
    <mergeCell ref="M32:N32"/>
    <mergeCell ref="D31:E31"/>
    <mergeCell ref="F31:H31"/>
    <mergeCell ref="I31:J31"/>
    <mergeCell ref="K31:L31"/>
    <mergeCell ref="M31:N31"/>
    <mergeCell ref="D34:E34"/>
    <mergeCell ref="F34:H34"/>
    <mergeCell ref="I34:J34"/>
    <mergeCell ref="K34:L34"/>
    <mergeCell ref="M34:N34"/>
    <mergeCell ref="D33:E33"/>
    <mergeCell ref="F33:H33"/>
    <mergeCell ref="I33:J33"/>
    <mergeCell ref="K33:L33"/>
    <mergeCell ref="M33:N33"/>
    <mergeCell ref="D36:E36"/>
    <mergeCell ref="F36:H36"/>
    <mergeCell ref="I36:J36"/>
    <mergeCell ref="K36:L36"/>
    <mergeCell ref="M36:N36"/>
    <mergeCell ref="D35:E35"/>
    <mergeCell ref="F35:H35"/>
    <mergeCell ref="I35:J35"/>
    <mergeCell ref="K35:L35"/>
    <mergeCell ref="M35:N35"/>
    <mergeCell ref="F43:H43"/>
    <mergeCell ref="D40:E40"/>
    <mergeCell ref="F40:H40"/>
    <mergeCell ref="I40:J40"/>
    <mergeCell ref="K40:L40"/>
    <mergeCell ref="M40:N40"/>
    <mergeCell ref="D38:E38"/>
    <mergeCell ref="F38:H38"/>
    <mergeCell ref="I38:J38"/>
    <mergeCell ref="K38:L38"/>
    <mergeCell ref="M38:N38"/>
    <mergeCell ref="D42:E42"/>
    <mergeCell ref="F42:H42"/>
    <mergeCell ref="I42:J42"/>
    <mergeCell ref="K42:L42"/>
    <mergeCell ref="M42:N42"/>
    <mergeCell ref="D41:E41"/>
    <mergeCell ref="F41:H41"/>
    <mergeCell ref="I41:J41"/>
    <mergeCell ref="K41:L41"/>
    <mergeCell ref="M41:N41"/>
    <mergeCell ref="D16:E16"/>
    <mergeCell ref="F16:H16"/>
    <mergeCell ref="I16:J16"/>
    <mergeCell ref="K16:L16"/>
    <mergeCell ref="H77:K77"/>
    <mergeCell ref="I79:K79"/>
    <mergeCell ref="H87:K87"/>
    <mergeCell ref="I91:K91"/>
    <mergeCell ref="F58:H58"/>
    <mergeCell ref="F59:H59"/>
    <mergeCell ref="C61:I61"/>
    <mergeCell ref="I65:K65"/>
    <mergeCell ref="I67:K67"/>
    <mergeCell ref="I70:K70"/>
    <mergeCell ref="I66:K66"/>
    <mergeCell ref="I68:K68"/>
    <mergeCell ref="I71:K71"/>
    <mergeCell ref="I80:K80"/>
    <mergeCell ref="D45:E45"/>
    <mergeCell ref="F45:H45"/>
    <mergeCell ref="D44:E44"/>
    <mergeCell ref="F44:H44"/>
    <mergeCell ref="D43:E43"/>
    <mergeCell ref="K43:L43"/>
    <mergeCell ref="M16:N16"/>
    <mergeCell ref="K39:L39"/>
    <mergeCell ref="K48:L48"/>
    <mergeCell ref="I155:K155"/>
    <mergeCell ref="I156:K156"/>
    <mergeCell ref="I157:K157"/>
    <mergeCell ref="I158:K158"/>
    <mergeCell ref="I92:K92"/>
    <mergeCell ref="I97:K97"/>
    <mergeCell ref="I45:J45"/>
    <mergeCell ref="K45:L45"/>
    <mergeCell ref="M45:N45"/>
    <mergeCell ref="I44:J44"/>
    <mergeCell ref="K44:L44"/>
    <mergeCell ref="M44:N44"/>
    <mergeCell ref="I43:J43"/>
    <mergeCell ref="K30:L30"/>
    <mergeCell ref="M43:N43"/>
    <mergeCell ref="K21:L21"/>
    <mergeCell ref="K50:L50"/>
    <mergeCell ref="M50:N50"/>
    <mergeCell ref="M17:N17"/>
    <mergeCell ref="I95:K95"/>
  </mergeCells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Pizent</dc:creator>
  <cp:lastModifiedBy>Tomislav</cp:lastModifiedBy>
  <cp:lastPrinted>2021-10-07T05:38:50Z</cp:lastPrinted>
  <dcterms:created xsi:type="dcterms:W3CDTF">2018-09-13T10:10:37Z</dcterms:created>
  <dcterms:modified xsi:type="dcterms:W3CDTF">2022-01-11T09:30:07Z</dcterms:modified>
</cp:coreProperties>
</file>